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УП, оперативки 2024_обычный\УП_ОПЕРАТИВКИ_ОЧНОЕ_2024-2025\УП 2024-2025\"/>
    </mc:Choice>
  </mc:AlternateContent>
  <xr:revisionPtr revIDLastSave="0" documentId="13_ncr:1_{95A787C9-5260-497F-9B7F-4B54DD93E1F4}" xr6:coauthVersionLast="45" xr6:coauthVersionMax="45" xr10:uidLastSave="{00000000-0000-0000-0000-000000000000}"/>
  <bookViews>
    <workbookView xWindow="-120" yWindow="-120" windowWidth="29040" windowHeight="15840" firstSheet="2" activeTab="6" xr2:uid="{00000000-000D-0000-FFFF-FFFF00000000}"/>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процесса'!$A$1:$X$89</definedName>
    <definedName name="_xlnm.Print_Area" localSheetId="0">'Титульный лист'!$A$1:$O$31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75" i="7" l="1"/>
  <c r="Q17" i="7" l="1"/>
  <c r="S32" i="7"/>
  <c r="S51" i="7"/>
  <c r="S23" i="7"/>
  <c r="J23" i="7" s="1"/>
  <c r="Q36" i="7"/>
  <c r="Q25" i="7"/>
  <c r="S37" i="7"/>
  <c r="P36" i="7"/>
  <c r="R23" i="7"/>
  <c r="F4" i="5" l="1"/>
  <c r="F9" i="2"/>
  <c r="F8" i="2"/>
  <c r="S33" i="7"/>
  <c r="S75" i="7"/>
  <c r="S79" i="7"/>
  <c r="S57" i="7"/>
  <c r="S56" i="7"/>
  <c r="S55" i="7"/>
  <c r="S50" i="7"/>
  <c r="S44" i="7"/>
  <c r="S40" i="7"/>
  <c r="S41" i="7"/>
  <c r="S42" i="7"/>
  <c r="S43" i="7"/>
  <c r="S38" i="7"/>
  <c r="S34" i="7"/>
  <c r="M73" i="7"/>
  <c r="U39" i="7"/>
  <c r="U46" i="7"/>
  <c r="U45" i="7"/>
  <c r="U61" i="7"/>
  <c r="U60" i="7"/>
  <c r="U65" i="7"/>
  <c r="U64" i="7"/>
  <c r="U69" i="7"/>
  <c r="U72" i="7"/>
  <c r="U34" i="7"/>
  <c r="U32" i="7"/>
  <c r="H68" i="7" l="1"/>
  <c r="S31" i="7" l="1"/>
  <c r="F10" i="2" l="1"/>
  <c r="P85" i="7" l="1"/>
  <c r="P84" i="7"/>
  <c r="G16" i="5"/>
  <c r="Q20" i="7"/>
  <c r="P20" i="7"/>
  <c r="Q24" i="7"/>
  <c r="P24" i="7"/>
  <c r="J24" i="7" s="1"/>
  <c r="I24" i="7" s="1"/>
  <c r="G24" i="7" s="1"/>
  <c r="H35" i="7"/>
  <c r="K35" i="7"/>
  <c r="L35" i="7"/>
  <c r="M35" i="7"/>
  <c r="N35" i="7"/>
  <c r="O35" i="7"/>
  <c r="J20" i="7" l="1"/>
  <c r="I20" i="7" s="1"/>
  <c r="G20" i="7" s="1"/>
  <c r="R31" i="7"/>
  <c r="AB53" i="8" l="1"/>
  <c r="AB59" i="8" l="1"/>
  <c r="Q85" i="7"/>
  <c r="R85" i="7"/>
  <c r="S85" i="7"/>
  <c r="T85" i="7"/>
  <c r="U85" i="7"/>
  <c r="Q84" i="7"/>
  <c r="R84" i="7"/>
  <c r="S84" i="7"/>
  <c r="T84" i="7"/>
  <c r="U84" i="7"/>
  <c r="R33" i="7"/>
  <c r="R57" i="7"/>
  <c r="R79" i="7"/>
  <c r="R50" i="7"/>
  <c r="R51" i="7"/>
  <c r="R32" i="7"/>
  <c r="H74" i="7" l="1"/>
  <c r="K74" i="7"/>
  <c r="L74" i="7"/>
  <c r="N74" i="7"/>
  <c r="O74" i="7"/>
  <c r="P74" i="7"/>
  <c r="Q74" i="7"/>
  <c r="R74" i="7"/>
  <c r="S74" i="7"/>
  <c r="T74" i="7"/>
  <c r="U74" i="7"/>
  <c r="R56" i="7"/>
  <c r="R55" i="7"/>
  <c r="R43" i="7"/>
  <c r="R42" i="7"/>
  <c r="R41" i="7"/>
  <c r="R40" i="7"/>
  <c r="R38" i="7"/>
  <c r="R37" i="7"/>
  <c r="R34" i="7"/>
  <c r="R30" i="7" s="1"/>
  <c r="H49" i="7"/>
  <c r="K49" i="7"/>
  <c r="L49" i="7"/>
  <c r="N49" i="7"/>
  <c r="O49" i="7"/>
  <c r="P49" i="7"/>
  <c r="Q49" i="7"/>
  <c r="T49" i="7"/>
  <c r="U49" i="7"/>
  <c r="Q35" i="7"/>
  <c r="P35" i="7"/>
  <c r="P30" i="7"/>
  <c r="H78" i="7"/>
  <c r="K78" i="7"/>
  <c r="L78" i="7"/>
  <c r="N78" i="7"/>
  <c r="O78" i="7"/>
  <c r="P78" i="7"/>
  <c r="Q78" i="7"/>
  <c r="T78" i="7"/>
  <c r="U78" i="7"/>
  <c r="H71" i="7"/>
  <c r="K71" i="7"/>
  <c r="L71" i="7"/>
  <c r="M71" i="7"/>
  <c r="N71" i="7"/>
  <c r="O71" i="7"/>
  <c r="P71" i="7"/>
  <c r="Q71" i="7"/>
  <c r="R71" i="7"/>
  <c r="S71" i="7"/>
  <c r="K68" i="7"/>
  <c r="L68" i="7"/>
  <c r="N68" i="7"/>
  <c r="O68" i="7"/>
  <c r="P68" i="7"/>
  <c r="Q68" i="7"/>
  <c r="R68" i="7"/>
  <c r="S68" i="7"/>
  <c r="H63" i="7"/>
  <c r="K63" i="7"/>
  <c r="L63" i="7"/>
  <c r="N63" i="7"/>
  <c r="O63" i="7"/>
  <c r="P63" i="7"/>
  <c r="Q63" i="7"/>
  <c r="R63" i="7"/>
  <c r="S63" i="7"/>
  <c r="H59" i="7"/>
  <c r="K59" i="7"/>
  <c r="L59" i="7"/>
  <c r="N59" i="7"/>
  <c r="O59" i="7"/>
  <c r="P59" i="7"/>
  <c r="Q59" i="7"/>
  <c r="R59" i="7"/>
  <c r="S59" i="7"/>
  <c r="H54" i="7"/>
  <c r="K54" i="7"/>
  <c r="L54" i="7"/>
  <c r="N54" i="7"/>
  <c r="O54" i="7"/>
  <c r="P54" i="7"/>
  <c r="Q54" i="7"/>
  <c r="R54" i="7"/>
  <c r="T54" i="7"/>
  <c r="U54" i="7"/>
  <c r="M77" i="7"/>
  <c r="G77" i="7" s="1"/>
  <c r="X77" i="7" s="1"/>
  <c r="M76" i="7"/>
  <c r="G73" i="7"/>
  <c r="J75" i="7"/>
  <c r="I75" i="7" s="1"/>
  <c r="G75" i="7" s="1"/>
  <c r="X75" i="7" s="1"/>
  <c r="Q48" i="7" l="1"/>
  <c r="N48" i="7"/>
  <c r="M74" i="7"/>
  <c r="J74" i="7"/>
  <c r="I74" i="7"/>
  <c r="G76" i="7"/>
  <c r="X76" i="7" s="1"/>
  <c r="P48" i="7"/>
  <c r="P29" i="7" s="1"/>
  <c r="L48" i="7"/>
  <c r="K48" i="7"/>
  <c r="H48" i="7"/>
  <c r="O48" i="7"/>
  <c r="S78" i="7"/>
  <c r="G74" i="7" l="1"/>
  <c r="S35" i="7"/>
  <c r="Q86" i="7"/>
  <c r="S86" i="7"/>
  <c r="T86" i="7"/>
  <c r="U86" i="7"/>
  <c r="P86" i="7"/>
  <c r="G83" i="7"/>
  <c r="M81" i="7"/>
  <c r="G81" i="7" s="1"/>
  <c r="X81" i="7" s="1"/>
  <c r="M80" i="7"/>
  <c r="M70" i="7"/>
  <c r="M67" i="7"/>
  <c r="G67" i="7" s="1"/>
  <c r="X67" i="7" s="1"/>
  <c r="M66" i="7"/>
  <c r="M62" i="7"/>
  <c r="M58" i="7"/>
  <c r="M53" i="7"/>
  <c r="M52" i="7"/>
  <c r="G52" i="7" s="1"/>
  <c r="X52" i="7" s="1"/>
  <c r="G62" i="7" l="1"/>
  <c r="X62" i="7" s="1"/>
  <c r="M59" i="7"/>
  <c r="G66" i="7"/>
  <c r="X66" i="7" s="1"/>
  <c r="M63" i="7"/>
  <c r="G70" i="7"/>
  <c r="X70" i="7" s="1"/>
  <c r="M68" i="7"/>
  <c r="R86" i="7"/>
  <c r="G80" i="7"/>
  <c r="X80" i="7" s="1"/>
  <c r="M78" i="7"/>
  <c r="G85" i="7"/>
  <c r="G53" i="7"/>
  <c r="X53" i="7" s="1"/>
  <c r="M49" i="7"/>
  <c r="G58" i="7"/>
  <c r="X58" i="7" s="1"/>
  <c r="M54" i="7"/>
  <c r="G84" i="7"/>
  <c r="G86" i="7"/>
  <c r="W29" i="7"/>
  <c r="M48" i="7" l="1"/>
  <c r="T47" i="7"/>
  <c r="J47" i="7" s="1"/>
  <c r="I47" i="7" s="1"/>
  <c r="G47" i="7" s="1"/>
  <c r="X47" i="7" s="1"/>
  <c r="T46" i="7"/>
  <c r="T45" i="7" l="1"/>
  <c r="J33" i="7"/>
  <c r="I33" i="7" s="1"/>
  <c r="G33" i="7" s="1"/>
  <c r="X33" i="7" s="1"/>
  <c r="B8" i="2" l="1"/>
  <c r="T72" i="7"/>
  <c r="T69" i="7"/>
  <c r="T68" i="7" s="1"/>
  <c r="T39" i="7"/>
  <c r="T35" i="7" s="1"/>
  <c r="T61" i="7"/>
  <c r="T60" i="7"/>
  <c r="J31" i="7"/>
  <c r="I31" i="7" s="1"/>
  <c r="G31" i="7" s="1"/>
  <c r="X31" i="7" s="1"/>
  <c r="R78" i="7"/>
  <c r="T65" i="7"/>
  <c r="T64" i="7"/>
  <c r="T63" i="7" l="1"/>
  <c r="T59" i="7"/>
  <c r="T71" i="7"/>
  <c r="J79" i="7"/>
  <c r="D8" i="2"/>
  <c r="B9" i="2"/>
  <c r="T48" i="7" l="1"/>
  <c r="I79" i="7"/>
  <c r="J78" i="7"/>
  <c r="J56" i="7"/>
  <c r="J43" i="7"/>
  <c r="I43" i="7" s="1"/>
  <c r="G43" i="7" s="1"/>
  <c r="X43" i="7" s="1"/>
  <c r="J38" i="7"/>
  <c r="I38" i="7" s="1"/>
  <c r="G38" i="7" s="1"/>
  <c r="X38" i="7" s="1"/>
  <c r="J37" i="7"/>
  <c r="I37" i="7" s="1"/>
  <c r="G37" i="7" s="1"/>
  <c r="X37" i="7" s="1"/>
  <c r="J36" i="7"/>
  <c r="J57" i="7"/>
  <c r="I57" i="7" s="1"/>
  <c r="S54" i="7"/>
  <c r="J46" i="7"/>
  <c r="I46" i="7" s="1"/>
  <c r="G46" i="7" s="1"/>
  <c r="X46" i="7" s="1"/>
  <c r="R49" i="7"/>
  <c r="R48" i="7" s="1"/>
  <c r="J40" i="7"/>
  <c r="I40" i="7" s="1"/>
  <c r="G40" i="7" s="1"/>
  <c r="X40" i="7" s="1"/>
  <c r="R44" i="7"/>
  <c r="J55" i="7"/>
  <c r="I55" i="7" s="1"/>
  <c r="G55" i="7" s="1"/>
  <c r="X55" i="7" s="1"/>
  <c r="S49" i="7"/>
  <c r="S48" i="7" s="1"/>
  <c r="J65" i="7"/>
  <c r="I65" i="7" s="1"/>
  <c r="G65" i="7" s="1"/>
  <c r="X65" i="7" s="1"/>
  <c r="J61" i="7"/>
  <c r="I61" i="7" s="1"/>
  <c r="G61" i="7" s="1"/>
  <c r="X61" i="7" s="1"/>
  <c r="J45" i="7"/>
  <c r="I45" i="7" s="1"/>
  <c r="G45" i="7" s="1"/>
  <c r="X45" i="7" s="1"/>
  <c r="T34" i="7"/>
  <c r="T32" i="7"/>
  <c r="I36" i="7" l="1"/>
  <c r="J39" i="7"/>
  <c r="I39" i="7" s="1"/>
  <c r="G39" i="7" s="1"/>
  <c r="X39" i="7" s="1"/>
  <c r="U35" i="7"/>
  <c r="J44" i="7"/>
  <c r="I44" i="7" s="1"/>
  <c r="G44" i="7" s="1"/>
  <c r="X44" i="7" s="1"/>
  <c r="R35" i="7"/>
  <c r="R29" i="7" s="1"/>
  <c r="U71" i="7"/>
  <c r="J72" i="7"/>
  <c r="J71" i="7" s="1"/>
  <c r="U59" i="7"/>
  <c r="J69" i="7"/>
  <c r="U68" i="7"/>
  <c r="J64" i="7"/>
  <c r="U63" i="7"/>
  <c r="G79" i="7"/>
  <c r="X79" i="7" s="1"/>
  <c r="I78" i="7"/>
  <c r="I56" i="7"/>
  <c r="J54" i="7"/>
  <c r="J50" i="7"/>
  <c r="J41" i="7"/>
  <c r="I41" i="7" s="1"/>
  <c r="G41" i="7" s="1"/>
  <c r="X41" i="7" s="1"/>
  <c r="G57" i="7"/>
  <c r="X57" i="7" s="1"/>
  <c r="J34" i="7"/>
  <c r="I34" i="7" s="1"/>
  <c r="J42" i="7"/>
  <c r="I42" i="7" s="1"/>
  <c r="G42" i="7" s="1"/>
  <c r="X42" i="7" s="1"/>
  <c r="J51" i="7"/>
  <c r="I51" i="7" s="1"/>
  <c r="G51" i="7" s="1"/>
  <c r="X51" i="7" s="1"/>
  <c r="J60" i="7"/>
  <c r="J32" i="7"/>
  <c r="I32" i="7" s="1"/>
  <c r="G32" i="7" s="1"/>
  <c r="X32" i="7" s="1"/>
  <c r="U30" i="7"/>
  <c r="J35" i="7" l="1"/>
  <c r="G36" i="7"/>
  <c r="I35" i="7"/>
  <c r="G78" i="7"/>
  <c r="I72" i="7"/>
  <c r="I64" i="7"/>
  <c r="J63" i="7"/>
  <c r="U48" i="7"/>
  <c r="U29" i="7" s="1"/>
  <c r="I69" i="7"/>
  <c r="J68" i="7"/>
  <c r="I60" i="7"/>
  <c r="J59" i="7"/>
  <c r="I50" i="7"/>
  <c r="J49" i="7"/>
  <c r="G56" i="7"/>
  <c r="X56" i="7" s="1"/>
  <c r="I54" i="7"/>
  <c r="G34" i="7"/>
  <c r="X34" i="7" s="1"/>
  <c r="Q71" i="8"/>
  <c r="V71" i="8"/>
  <c r="G35" i="7" l="1"/>
  <c r="X36" i="7"/>
  <c r="J48" i="7"/>
  <c r="G72" i="7"/>
  <c r="X72" i="7" s="1"/>
  <c r="I71" i="7"/>
  <c r="G69" i="7"/>
  <c r="I68" i="7"/>
  <c r="G64" i="7"/>
  <c r="X64" i="7" s="1"/>
  <c r="I63" i="7"/>
  <c r="G60" i="7"/>
  <c r="X60" i="7" s="1"/>
  <c r="I59" i="7"/>
  <c r="G50" i="7"/>
  <c r="X50" i="7" s="1"/>
  <c r="I49" i="7"/>
  <c r="G54" i="7"/>
  <c r="G71" i="7" l="1"/>
  <c r="G63" i="7"/>
  <c r="G68" i="7"/>
  <c r="I48" i="7"/>
  <c r="G59" i="7"/>
  <c r="G49" i="7"/>
  <c r="H8" i="2"/>
  <c r="G48" i="7" l="1"/>
  <c r="B7" i="2"/>
  <c r="C10" i="2"/>
  <c r="B10" i="2" l="1"/>
  <c r="H30" i="7" l="1"/>
  <c r="K30" i="7"/>
  <c r="L30" i="7"/>
  <c r="M30" i="7"/>
  <c r="N30" i="7"/>
  <c r="O30" i="7"/>
  <c r="Q30" i="7"/>
  <c r="Q29" i="7" s="1"/>
  <c r="H29" i="7" l="1"/>
  <c r="M29" i="7" l="1"/>
  <c r="O29" i="7"/>
  <c r="L29" i="7"/>
  <c r="N29" i="7"/>
  <c r="K29" i="7"/>
  <c r="T30" i="7" l="1"/>
  <c r="T29" i="7" s="1"/>
  <c r="S30" i="7"/>
  <c r="S29" i="7" s="1"/>
  <c r="O14" i="7"/>
  <c r="O13" i="7" s="1"/>
  <c r="O89" i="7" s="1"/>
  <c r="N14" i="7"/>
  <c r="N13" i="7" s="1"/>
  <c r="N89" i="7" s="1"/>
  <c r="P28" i="7" l="1"/>
  <c r="P27" i="7"/>
  <c r="P26" i="7"/>
  <c r="I30" i="7" l="1"/>
  <c r="G30" i="7"/>
  <c r="F16" i="5"/>
  <c r="Q19" i="7"/>
  <c r="Q21" i="7"/>
  <c r="Q18" i="7"/>
  <c r="Q28" i="7"/>
  <c r="J28" i="7" s="1"/>
  <c r="I28" i="7" s="1"/>
  <c r="G28" i="7" s="1"/>
  <c r="Q27" i="7"/>
  <c r="J27" i="7" s="1"/>
  <c r="I27" i="7" s="1"/>
  <c r="G27" i="7" s="1"/>
  <c r="Q26" i="7"/>
  <c r="J26" i="7" s="1"/>
  <c r="I26" i="7" s="1"/>
  <c r="G26" i="7" s="1"/>
  <c r="Q22" i="7"/>
  <c r="Q16" i="7"/>
  <c r="Q15" i="7"/>
  <c r="P25" i="7"/>
  <c r="P22" i="7"/>
  <c r="P21" i="7"/>
  <c r="P19" i="7"/>
  <c r="J19" i="7" s="1"/>
  <c r="I19" i="7" s="1"/>
  <c r="G19" i="7" s="1"/>
  <c r="P18" i="7"/>
  <c r="P17" i="7"/>
  <c r="P16" i="7"/>
  <c r="P15" i="7"/>
  <c r="J18" i="7" l="1"/>
  <c r="I18" i="7" s="1"/>
  <c r="G18" i="7" s="1"/>
  <c r="J22" i="7"/>
  <c r="I22" i="7" s="1"/>
  <c r="G22" i="7" s="1"/>
  <c r="J15" i="7"/>
  <c r="I15" i="7" s="1"/>
  <c r="G15" i="7" s="1"/>
  <c r="J21" i="7"/>
  <c r="I21" i="7" s="1"/>
  <c r="G21" i="7" s="1"/>
  <c r="I23" i="7"/>
  <c r="G23" i="7" s="1"/>
  <c r="J16" i="7"/>
  <c r="I16" i="7" s="1"/>
  <c r="G16" i="7" s="1"/>
  <c r="J17" i="7"/>
  <c r="I17" i="7" s="1"/>
  <c r="G17" i="7" s="1"/>
  <c r="J25" i="7"/>
  <c r="I25" i="7" s="1"/>
  <c r="G25" i="7" s="1"/>
  <c r="Q14" i="7"/>
  <c r="Q13" i="7" s="1"/>
  <c r="J30" i="7"/>
  <c r="Q89" i="7" l="1"/>
  <c r="Q87" i="7"/>
  <c r="I14" i="7"/>
  <c r="H14" i="7"/>
  <c r="H13" i="7" s="1"/>
  <c r="H89" i="7" s="1"/>
  <c r="M8" i="2"/>
  <c r="M9" i="2"/>
  <c r="M7" i="2"/>
  <c r="K14" i="7"/>
  <c r="K13" i="7" s="1"/>
  <c r="K89" i="7" s="1"/>
  <c r="L14" i="7"/>
  <c r="L13" i="7" s="1"/>
  <c r="L89" i="7" s="1"/>
  <c r="M14" i="7"/>
  <c r="M13" i="7" s="1"/>
  <c r="M89" i="7" s="1"/>
  <c r="R14" i="7"/>
  <c r="S14" i="7"/>
  <c r="S13" i="7" s="1"/>
  <c r="T14" i="7"/>
  <c r="T13" i="7" s="1"/>
  <c r="T89" i="7" l="1"/>
  <c r="T87" i="7"/>
  <c r="S89" i="7"/>
  <c r="S87" i="7"/>
  <c r="G14" i="7"/>
  <c r="P14" i="7"/>
  <c r="P13" i="7" s="1"/>
  <c r="P89" i="7" l="1"/>
  <c r="P87" i="7"/>
  <c r="U14" i="7"/>
  <c r="U13" i="7" s="1"/>
  <c r="L10" i="2"/>
  <c r="K10" i="2"/>
  <c r="I10" i="2"/>
  <c r="G10" i="2"/>
  <c r="E10" i="2"/>
  <c r="J9" i="2"/>
  <c r="H9" i="2"/>
  <c r="D9" i="2"/>
  <c r="J8" i="2"/>
  <c r="J7" i="2"/>
  <c r="H7" i="2"/>
  <c r="F7" i="2"/>
  <c r="D7" i="2"/>
  <c r="U87" i="7" l="1"/>
  <c r="U89" i="7"/>
  <c r="M10" i="2"/>
  <c r="D10" i="2"/>
  <c r="H10" i="2"/>
  <c r="J10" i="2"/>
  <c r="J14" i="7" l="1"/>
  <c r="R13" i="7"/>
  <c r="R89" i="7" l="1"/>
  <c r="R87" i="7"/>
  <c r="I29" i="7" l="1"/>
  <c r="I13" i="7" s="1"/>
  <c r="I89" i="7" s="1"/>
  <c r="J29" i="7"/>
  <c r="J13" i="7" s="1"/>
  <c r="J89" i="7" s="1"/>
  <c r="X29" i="7" l="1"/>
  <c r="G29" i="7" l="1"/>
  <c r="G13" i="7" l="1"/>
  <c r="G89" i="7" s="1"/>
  <c r="W13" i="7"/>
  <c r="X13" i="7"/>
</calcChain>
</file>

<file path=xl/sharedStrings.xml><?xml version="1.0" encoding="utf-8"?>
<sst xmlns="http://schemas.openxmlformats.org/spreadsheetml/2006/main" count="542" uniqueCount="413">
  <si>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</si>
  <si>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</si>
  <si>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</si>
  <si>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</si>
  <si>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</si>
  <si>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</si>
  <si>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</si>
  <si>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</si>
  <si>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</si>
  <si>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</si>
  <si>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</si>
  <si>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</si>
  <si>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</si>
  <si>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</si>
  <si>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</si>
  <si>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</si>
  <si>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</si>
  <si>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</si>
  <si>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</si>
  <si>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</si>
  <si>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</si>
  <si>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</si>
  <si>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</si>
  <si>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</si>
  <si>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</si>
  <si>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</si>
  <si>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</si>
  <si>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</si>
  <si>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</si>
  <si>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Общеобразовательный цикл</t>
  </si>
  <si>
    <t>Литература</t>
  </si>
  <si>
    <t>Иностранный язык</t>
  </si>
  <si>
    <t>История</t>
  </si>
  <si>
    <t>Математика</t>
  </si>
  <si>
    <t>Физическая культура</t>
  </si>
  <si>
    <t>Профессиональный цикл</t>
  </si>
  <si>
    <t>Учебная практика</t>
  </si>
  <si>
    <t>Промежуточная аттестация, всего ак.ч.</t>
  </si>
  <si>
    <t>Практика, всего ак.ч.</t>
  </si>
  <si>
    <t>ИТОГО:</t>
  </si>
  <si>
    <t>ГИА.00</t>
  </si>
  <si>
    <t>ВСЕГО:</t>
  </si>
  <si>
    <t>5. Комплексные формы промежуточной аттестации:</t>
  </si>
  <si>
    <t>Семестр</t>
  </si>
  <si>
    <t>Код</t>
  </si>
  <si>
    <t>Наименование</t>
  </si>
  <si>
    <t>Форма промежуточной аттестации</t>
  </si>
  <si>
    <t>Экв - экзамен квалификационный</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</si>
  <si>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</si>
  <si>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</si>
  <si>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</si>
  <si>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</si>
  <si>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</si>
  <si>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</si>
  <si>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</si>
  <si>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</si>
  <si>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</si>
  <si>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Безопасность жизнедеятельности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</si>
  <si>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</si>
  <si>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</si>
  <si>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</si>
  <si>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</si>
  <si>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</si>
  <si>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</si>
  <si>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</si>
  <si>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</si>
  <si>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ОП 00</t>
  </si>
  <si>
    <t>ОП 01</t>
  </si>
  <si>
    <t>ОП 02</t>
  </si>
  <si>
    <t>ОП 03</t>
  </si>
  <si>
    <t>ОП 04</t>
  </si>
  <si>
    <t>ОП 05</t>
  </si>
  <si>
    <t>ОП 06</t>
  </si>
  <si>
    <t>ОП 07</t>
  </si>
  <si>
    <t>ПМ 00</t>
  </si>
  <si>
    <t>ЗК-зачет комплексный</t>
  </si>
  <si>
    <t>Всего часов  в неделю</t>
  </si>
  <si>
    <t>в т.ч.</t>
  </si>
  <si>
    <t>Объем образовательной программы</t>
  </si>
  <si>
    <t>Информационные технологии в профессиональной деятельности</t>
  </si>
  <si>
    <t>№</t>
  </si>
  <si>
    <t>4. Пояснительная записка</t>
  </si>
  <si>
    <t>4.1. Общеобразовательный цикл</t>
  </si>
  <si>
    <t>4.2. Формирование структуры ООП с учетом вариативной части</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</si>
  <si>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</si>
  <si>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</si>
  <si>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</si>
  <si>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</si>
  <si>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</si>
  <si>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 xml:space="preserve">Русский язык </t>
  </si>
  <si>
    <t>Физика</t>
  </si>
  <si>
    <t>Лаборатории:</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</si>
  <si>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</si>
  <si>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</si>
  <si>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</si>
  <si>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</si>
  <si>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ТО-17 нед.</t>
  </si>
  <si>
    <t>МДК 01.01</t>
  </si>
  <si>
    <t>МДК 04.01</t>
  </si>
  <si>
    <t>МДК 04.02</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</si>
  <si>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</si>
  <si>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</si>
  <si>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</si>
  <si>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</si>
  <si>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Объем образовательной программы в академических часах</t>
  </si>
  <si>
    <t>Стандарт</t>
  </si>
  <si>
    <t>Учебный план</t>
  </si>
  <si>
    <t>Общепрофессиональный цикл</t>
  </si>
  <si>
    <t>Изменения в структуру образовательной программы не внесены</t>
  </si>
  <si>
    <t>1. Программа базовой подготовки</t>
  </si>
  <si>
    <t>1.1</t>
  </si>
  <si>
    <t>Дипломный проект (работа)</t>
  </si>
  <si>
    <t>Выполнение дипломного проекта (работы) с</t>
  </si>
  <si>
    <t>с</t>
  </si>
  <si>
    <t>(всего 4нед.)</t>
  </si>
  <si>
    <t>Защита дипломного проекта (работы)</t>
  </si>
  <si>
    <t>2</t>
  </si>
  <si>
    <t>Информатика</t>
  </si>
  <si>
    <t>Обществознание</t>
  </si>
  <si>
    <t>Химия</t>
  </si>
  <si>
    <t>Биология</t>
  </si>
  <si>
    <t>ПП 03</t>
  </si>
  <si>
    <r>
      <t xml:space="preserve">1. Сводные данные по бюджету времени </t>
    </r>
    <r>
      <rPr>
        <i/>
        <sz val="14"/>
        <rFont val="Arial Narrow"/>
        <family val="2"/>
        <charset val="204"/>
      </rPr>
      <t>(в академических часах и неделях)</t>
    </r>
  </si>
  <si>
    <t>Консультации в т.ч. ИОП</t>
  </si>
  <si>
    <t xml:space="preserve"> ПМ 04</t>
  </si>
  <si>
    <t>МДК 05.01</t>
  </si>
  <si>
    <t>Кабинеты:</t>
  </si>
  <si>
    <t>Спортивный зал;</t>
  </si>
  <si>
    <t>библиотека, читальный зал с выходом в интернет;</t>
  </si>
  <si>
    <t>актовый зал.</t>
  </si>
  <si>
    <t>ПМ 05</t>
  </si>
  <si>
    <t>История России</t>
  </si>
  <si>
    <t>Иностранный язык в
профессиональной деятельности</t>
  </si>
  <si>
    <t>Физическая  культура</t>
  </si>
  <si>
    <t>СГ 01</t>
  </si>
  <si>
    <t>СГ 03</t>
  </si>
  <si>
    <t>СГ 02</t>
  </si>
  <si>
    <t>СГ 04</t>
  </si>
  <si>
    <t>Социально-гуманитарный цикл</t>
  </si>
  <si>
    <t>СГ 00</t>
  </si>
  <si>
    <t>Математические и статистические методы в страховании</t>
  </si>
  <si>
    <t>Экономика страховой организации</t>
  </si>
  <si>
    <t xml:space="preserve">Правовое и документационное обеспечение управления страховой организацией
</t>
  </si>
  <si>
    <t>Финансы, денежное обращение и кредит</t>
  </si>
  <si>
    <t>Основы бухгалтерского учета, налогообложения и аудита страховой организации</t>
  </si>
  <si>
    <t>Страховое дело</t>
  </si>
  <si>
    <t>Основы безопасности и защиты Родины</t>
  </si>
  <si>
    <t>Основы социологии и политологии</t>
  </si>
  <si>
    <t>ОПв 09</t>
  </si>
  <si>
    <t>ОПв 10</t>
  </si>
  <si>
    <t>Основы предпринимательской деятельности</t>
  </si>
  <si>
    <t>Заключение и сопровождение договоров страхования</t>
  </si>
  <si>
    <t>Оформление договоров страхования</t>
  </si>
  <si>
    <t>Сопровождение и учет договоров страхования</t>
  </si>
  <si>
    <t>Изучение страхового рынка и организации продаж страховых продуктов</t>
  </si>
  <si>
    <t>Маркетинг страховых продуктов</t>
  </si>
  <si>
    <t>Организация продаж страховых продуктов</t>
  </si>
  <si>
    <t>Анализ продаж страховых продуктов</t>
  </si>
  <si>
    <t>Оказание информационно-консультационных услуг при реализации страховых продуктов</t>
  </si>
  <si>
    <t>Техника коммуникации при оказании информационно-консультационных услуг</t>
  </si>
  <si>
    <t>Правовое сопровождение обслуживания получателей страховых услуг</t>
  </si>
  <si>
    <t>Документальное оформление и сопровождение страховых случаев</t>
  </si>
  <si>
    <t>Правовое регулирование страховых случаев</t>
  </si>
  <si>
    <t>Оформление и сопровождение страховых случаев</t>
  </si>
  <si>
    <t>Страхование жизни (по выбору)</t>
  </si>
  <si>
    <t>Предоставление услуг по страхованию жизни</t>
  </si>
  <si>
    <t>ПП ПМ 05</t>
  </si>
  <si>
    <t>Страхование иное, чем страхование жизни (по выбору)</t>
  </si>
  <si>
    <t>Предоставление услуг по страхованию иному, чем страхование жизни</t>
  </si>
  <si>
    <t>ПМ 06</t>
  </si>
  <si>
    <t>МДК 06.01</t>
  </si>
  <si>
    <t>ПП ПМ 06</t>
  </si>
  <si>
    <t>ПМв 07</t>
  </si>
  <si>
    <t>МДКв 07.01</t>
  </si>
  <si>
    <t xml:space="preserve">Лабораторные и практические занятия </t>
  </si>
  <si>
    <t>в т.ч. курсовая работа/Индивидуальный общеобразовательный проектпроект)</t>
  </si>
  <si>
    <t>Выполнение работ в соответствии с должностными обязанностями страхового агента</t>
  </si>
  <si>
    <t>Выполнение работ по профессии "Агент страховой"</t>
  </si>
  <si>
    <t>МДК 03.02</t>
  </si>
  <si>
    <t>МДК 03.01</t>
  </si>
  <si>
    <t>ПП ПМ 02</t>
  </si>
  <si>
    <t>МДК 02.03</t>
  </si>
  <si>
    <t>МДК 02.02</t>
  </si>
  <si>
    <t>МДК 02.01</t>
  </si>
  <si>
    <t>ПМ 02</t>
  </si>
  <si>
    <t>Производственная практика по ПМ 05</t>
  </si>
  <si>
    <t>Производственная практика по ПМ 06</t>
  </si>
  <si>
    <t>Объём ОП</t>
  </si>
  <si>
    <t>Обяз. часть, %</t>
  </si>
  <si>
    <t>Вариат. часть, %</t>
  </si>
  <si>
    <t>3, 4</t>
  </si>
  <si>
    <t>4К</t>
  </si>
  <si>
    <t>5, 6</t>
  </si>
  <si>
    <t>СГЦ</t>
  </si>
  <si>
    <t>ОПЦ</t>
  </si>
  <si>
    <t>ПЦ</t>
  </si>
  <si>
    <t>Обязательная и вариативная части циклов ОПОП</t>
  </si>
  <si>
    <t>УП 01</t>
  </si>
  <si>
    <t>ПП 01</t>
  </si>
  <si>
    <t>УПЦ</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</si>
  <si>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</si>
  <si>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</si>
  <si>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</si>
  <si>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</si>
  <si>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</si>
  <si>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</si>
  <si>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код</t>
  </si>
  <si>
    <t>наименование специальности</t>
  </si>
  <si>
    <t>38.02.02</t>
  </si>
  <si>
    <t>Страховое дело (по отраслям)</t>
  </si>
  <si>
    <t>по программе базовой подготовки</t>
  </si>
  <si>
    <t>Уровень образования, необходимый для приема на обучение</t>
  </si>
  <si>
    <t>Специалист страхового дела</t>
  </si>
  <si>
    <t>Экономика и управление</t>
  </si>
  <si>
    <t>Социально-экономический</t>
  </si>
  <si>
    <t>Направаление:</t>
  </si>
  <si>
    <t>Квалификация:</t>
  </si>
  <si>
    <t xml:space="preserve">Приказ об утверждении ФГОС </t>
  </si>
  <si>
    <t>от</t>
  </si>
  <si>
    <t>3,4,5,6</t>
  </si>
  <si>
    <t>Другие формы РК, ИК</t>
  </si>
  <si>
    <t>2.  План учебного процесса</t>
  </si>
  <si>
    <t>2 г. 10 мес.</t>
  </si>
  <si>
    <t>Основное общее образование</t>
  </si>
  <si>
    <t>Область профессиональной деятельности:</t>
  </si>
  <si>
    <t>Форма обучения:</t>
  </si>
  <si>
    <t>Год начала подготовки по УП:</t>
  </si>
  <si>
    <t>Нормативный срок освоения ОПОП:</t>
  </si>
  <si>
    <t>Профиль получаемого профессионального образования:</t>
  </si>
  <si>
    <t>08 Финансы и экономика</t>
  </si>
  <si>
    <t xml:space="preserve">Страховое дело, </t>
  </si>
  <si>
    <r>
      <t>Э</t>
    </r>
    <r>
      <rPr>
        <sz val="12"/>
        <color rgb="FF000000"/>
        <rFont val="Times New Roman"/>
        <family val="1"/>
        <charset val="204"/>
      </rPr>
      <t>кономически</t>
    </r>
    <r>
      <rPr>
        <sz val="12"/>
        <color theme="1"/>
        <rFont val="Times New Roman"/>
        <family val="1"/>
        <charset val="204"/>
      </rPr>
      <t>е</t>
    </r>
    <r>
      <rPr>
        <sz val="12"/>
        <color rgb="FF000000"/>
        <rFont val="Times New Roman"/>
        <family val="1"/>
        <charset val="204"/>
      </rPr>
      <t xml:space="preserve"> дисциплины, </t>
    </r>
  </si>
  <si>
    <t>Иностранный язык в профессиональной деятельности,</t>
  </si>
  <si>
    <t>Информационные технологии в профессиональной деятельности,</t>
  </si>
  <si>
    <t xml:space="preserve">Социально-гуманитарных дисциплин, </t>
  </si>
  <si>
    <t>Офис страховой организации</t>
  </si>
  <si>
    <t>3. Перечень кабинетов, лабораторий и др. для подготовки специальности СПО</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</si>
  <si>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</si>
  <si>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</si>
  <si>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</si>
  <si>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</si>
  <si>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</si>
  <si>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</si>
  <si>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приказа Министерства просвещения от 28 июля 2023 г. N 555 Об утверждении федерального государственного образовательного стандарта среднего профессионального образования по специальности 38.02.02 Страховое дело (по отраслям)  (Зарегистрировано в Минюсте РФ 18 августа 2023 г. Рег. N 74887);</t>
  </si>
  <si>
    <t>Организация консультаций:</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</si>
  <si>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</si>
  <si>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</si>
  <si>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</si>
  <si>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устава ГБПОУ "КБКС"</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</si>
  <si>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</si>
  <si>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</si>
  <si>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Организация учебного процесса и режим занятий, в том числе:</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</si>
  <si>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</si>
  <si>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</si>
  <si>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Порядок организации самостоятельной работы (в случае наличия) и оценка её результатов:</t>
  </si>
  <si>
    <t>Социально-гуматитарный цикл</t>
  </si>
  <si>
    <t>Вариативная часть</t>
  </si>
  <si>
    <t>Обязательная часть</t>
  </si>
  <si>
    <t>ВСЕГО</t>
  </si>
  <si>
    <t>не менее  40%</t>
  </si>
  <si>
    <t>Структура образовательной программы</t>
  </si>
  <si>
    <t>Вариативная часть ОП, в том числе добавленные дисциплины:</t>
  </si>
  <si>
    <t>Обязательная часть ОП:</t>
  </si>
  <si>
    <t>Опв 11</t>
  </si>
  <si>
    <t>Культура профессионального общения</t>
  </si>
  <si>
    <t>ОПв 12</t>
  </si>
  <si>
    <t>МДК 07.01</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</si>
  <si>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</si>
  <si>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Сводные данные по объему и структуре образовательной программы</t>
  </si>
  <si>
    <t>По стандарту</t>
  </si>
  <si>
    <t>По учебному плану</t>
  </si>
  <si>
    <t>Общеобразовательный цикл:</t>
  </si>
  <si>
    <t xml:space="preserve">Государственная итоговая аттестация: </t>
  </si>
  <si>
    <t>Всего:</t>
  </si>
  <si>
    <t>Структура ОП</t>
  </si>
  <si>
    <t>Государственная  (итоговая) аттестация:</t>
  </si>
  <si>
    <t>Формы и процедуры текущего контроля знаний, система оценивания:</t>
  </si>
  <si>
    <t xml:space="preserve">на основании примерной образовательной программы "Профессионалитет" ПССЗ СПО по специальностьи 38.02.02 "Страховое дело (по видам)", утвержденной протоколом Федерального учебно-методического объединения по УГПС 38.00.00 от 15.12.2023 г. №7, зарегистрированой в государственном реестре примерных образовательных программ приказом ФГБОУ ДПО ИРПО №П-620 от 29.12.2023 (рег. № 137)
</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</si>
  <si>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</si>
  <si>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</si>
  <si>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38.02.02 Страховое дело (по отраслям)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</si>
  <si>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На основании 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 введена дисциплина "Основы безопасности и защиты Родины", вместо дисциплины "Основы безопасности жизнедеятельности".</t>
  </si>
  <si>
    <t>ОДБ 02</t>
  </si>
  <si>
    <t>ОДБ 03</t>
  </si>
  <si>
    <t>ОДБ 04</t>
  </si>
  <si>
    <t>ОДБ 01</t>
  </si>
  <si>
    <t>ОД 00</t>
  </si>
  <si>
    <t>ОДБ 07</t>
  </si>
  <si>
    <t>ОДБ 08</t>
  </si>
  <si>
    <t>ОДБ 09</t>
  </si>
  <si>
    <t>ОДБ 11</t>
  </si>
  <si>
    <t>ОДБ 12</t>
  </si>
  <si>
    <t>ОДБ 13</t>
  </si>
  <si>
    <t>ОДБ 14</t>
  </si>
  <si>
    <t>ОДП 05</t>
  </si>
  <si>
    <t>МДК 01.02</t>
  </si>
  <si>
    <t>Описывается процедура проведения ГИА сроки её проведения и условия организации. Уровень заданий, порядок оценки.</t>
  </si>
  <si>
    <t>1.2</t>
  </si>
  <si>
    <t>Государственный экзамен</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</si>
  <si>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</si>
  <si>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</si>
  <si>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</si>
  <si>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</si>
  <si>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</si>
  <si>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</si>
  <si>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</si>
  <si>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</si>
  <si>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</si>
  <si>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</si>
  <si>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</si>
  <si>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</si>
  <si>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</si>
  <si>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</si>
  <si>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</si>
  <si>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</si>
  <si>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</si>
  <si>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</si>
  <si>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</si>
  <si>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</si>
  <si>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</si>
  <si>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</si>
  <si>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t xml:space="preserve">4.4. Формы проведения промежуточной аттестации </t>
    </r>
    <r>
      <rPr>
        <i/>
        <sz val="12"/>
        <rFont val="Arial Narrow"/>
        <family val="2"/>
        <charset val="204"/>
      </rPr>
      <t>– обосновать</t>
    </r>
    <r>
      <rPr>
        <b/>
        <sz val="12"/>
        <rFont val="Arial Narrow"/>
        <family val="2"/>
        <charset val="204"/>
      </rPr>
      <t xml:space="preserve"> </t>
    </r>
    <r>
      <rPr>
        <i/>
        <sz val="12"/>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</si>
  <si>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</si>
  <si>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</si>
  <si>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</si>
  <si>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</si>
  <si>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</si>
  <si>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</si>
  <si>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</si>
  <si>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Учебная практика осуществляется в учебных группах. Учебная практика проводится рассредоточенно и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38.02.02 "Страховое дело (по отраслям)"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</si>
  <si>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</si>
  <si>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</si>
  <si>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</si>
  <si>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 xml:space="preserve"> 2736, без ГИА</t>
  </si>
  <si>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</si>
  <si>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t>Производственная практика МДК 02.02</t>
  </si>
  <si>
    <t>Производственная практика по МДК 03.01</t>
  </si>
  <si>
    <t>ТО - 22 нед., ПА-2 нед</t>
  </si>
  <si>
    <t xml:space="preserve">ТО-17 нед, . </t>
  </si>
  <si>
    <t>по 23.06.2027</t>
  </si>
  <si>
    <t>по 16.06.2027</t>
  </si>
  <si>
    <t>по 30.06.2027</t>
  </si>
  <si>
    <t>Учебная практика МДК 01.01</t>
  </si>
  <si>
    <t>Производственная практика МДК 01.02</t>
  </si>
  <si>
    <t>ПМ 03</t>
  </si>
  <si>
    <t>Учебная практика по МДК 04.01</t>
  </si>
  <si>
    <t xml:space="preserve">Производственная практика по МДК 04.02 </t>
  </si>
  <si>
    <t>6</t>
  </si>
  <si>
    <t>ООЦ</t>
  </si>
  <si>
    <t>ЭК - экзамен комплексный</t>
  </si>
  <si>
    <t>ЭмК-экзамен по модулю комплесный</t>
  </si>
  <si>
    <t>ДзК - комплексный дифференцированный зачёт</t>
  </si>
  <si>
    <t xml:space="preserve"> 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специальности 38.02.02 Страховое дело (по отраслям), государственная итоговая атестация проводится в форме дипломной работы (проекта) и демонстрационного экзамена. </t>
  </si>
  <si>
    <t xml:space="preserve">На ГИА отводится 216 часов, из них на выполнение дипломной работы - 144 часа, защита дипломной работы - 72 часа.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</si>
  <si>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Экологические основы природопользования</t>
  </si>
  <si>
    <t>Аудиторные занятия</t>
  </si>
  <si>
    <t>ОПв13</t>
  </si>
  <si>
    <r>
      <rPr>
        <u/>
        <sz val="12"/>
        <rFont val="Arial Narrow"/>
        <family val="2"/>
        <charset val="204"/>
      </rPr>
      <t>По циклу СГ</t>
    </r>
    <r>
      <rPr>
        <sz val="12"/>
        <rFont val="Arial Narrow"/>
        <family val="2"/>
        <charset val="204"/>
      </rPr>
      <t xml:space="preserve"> по всем дисциплинам, в каждом семестре, предусмотрены дифференцированные зачеты. На третьем курсе по Физической культуре и Иностранному языку в профессиональной деятельности предусмотрен  зачет. </t>
    </r>
  </si>
  <si>
    <t>Основы бережливого производства</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</si>
  <si>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</si>
  <si>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Формируемые компетенции:</t>
  </si>
  <si>
    <t xml:space="preserve"> 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</si>
  <si>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</si>
  <si>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</si>
  <si>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ОК 03. 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правовой и финансовой грамотности в различных жизненных ситуациях</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</si>
  <si>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</si>
  <si>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 xml:space="preserve">ФГОС СПО специальности 38.02.02 Страховое дело (по отраслям) дает возможность образовательному учреждению использовать примерно 40% от общего объема времени на формирования вариативной части циклов ППССЗ. Вариативная часть составляет 1103 часа (40 %) от объема программы без ГИА. Минимальный объем модуля 4 ЗЕ (зачетные единицы) считается вместе с практикой (1ЗЕ=34 часа).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(не менее 40% - 1103 аудиторных часов)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На обязательную часть образовательной программы отводится не более  60% (1621 час) от объема ОП. Распределение часов произведено следующим образом:
</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</si>
  <si>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очно-заочной форме обучения - не менее 25 процентов, в заочной – не менее 10 процентов. В данном учебном плане объем работы обучающихся во взаимодействии с преподавателем составляет 99,5% от объема учебных циклов образовательной программы, следовательно, самостоятельная работа обучающихся составляет 0,5%.</t>
  </si>
  <si>
    <t>УП 04</t>
  </si>
  <si>
    <t>ПП 04</t>
  </si>
  <si>
    <t>ПМ 01</t>
  </si>
  <si>
    <t>ЭК</t>
  </si>
  <si>
    <t>ОДБ 10</t>
  </si>
  <si>
    <t>ОДП 06</t>
  </si>
  <si>
    <t xml:space="preserve">Учебная </t>
  </si>
  <si>
    <t xml:space="preserve">Производственная  </t>
  </si>
  <si>
    <t xml:space="preserve">Производственная </t>
  </si>
  <si>
    <t xml:space="preserve">Учебная  </t>
  </si>
  <si>
    <t>Информационная безопасность информации и информационных систем в страховании</t>
  </si>
  <si>
    <t>ПП ПМ 07</t>
  </si>
  <si>
    <t>УП ПМ 07</t>
  </si>
  <si>
    <t>Учебная практика по ПМ 07</t>
  </si>
  <si>
    <t>Производственная практика по ПМ 07</t>
  </si>
  <si>
    <t>УПв ПМ 08</t>
  </si>
  <si>
    <t>ППв ПМ 08</t>
  </si>
  <si>
    <t>ПМв 08</t>
  </si>
  <si>
    <t>МДКв 08.01</t>
  </si>
  <si>
    <t>МДК 08.01</t>
  </si>
  <si>
    <t>Информационные системы в страховании</t>
  </si>
  <si>
    <t>ТО-17 нед.       .</t>
  </si>
  <si>
    <t xml:space="preserve">Знание и применение программного обеспечения страховых информационных систем. </t>
  </si>
  <si>
    <t>ОП 08</t>
  </si>
  <si>
    <t>ОП 09</t>
  </si>
  <si>
    <t>ОП 10</t>
  </si>
  <si>
    <t>ОП 11</t>
  </si>
  <si>
    <t>ОП 12</t>
  </si>
  <si>
    <t>Выполнение работ по должности "Агент страховой"</t>
  </si>
  <si>
    <t>Учебная практика ПМ 08</t>
  </si>
  <si>
    <t>Производственная практика ПМ 08</t>
  </si>
  <si>
    <t>ЭмК</t>
  </si>
  <si>
    <t>Знание рынка продаж, взаимодействие с клиентами, расширение клиентской базы, консультирование по вопросам страхование, подготовка документов по запросам клиентов</t>
  </si>
  <si>
    <r>
      <rPr>
        <u/>
        <sz val="12"/>
        <rFont val="Arial Narrow"/>
        <family val="2"/>
        <charset val="204"/>
      </rPr>
      <t>В общепрофессиональном цикле</t>
    </r>
    <r>
      <rPr>
        <sz val="12"/>
        <rFont val="Arial Narrow"/>
        <family val="2"/>
        <charset val="204"/>
      </rPr>
      <t xml:space="preserve"> предусмотрены: комплексный экзамен по ОП 01 Страховое дело, ОП 02 Экономика страховой организации и ОП 03 Основы бухгалтерского учета, налогообложения и аудита страховой организации; комплексный дифференцированный зачет по ОП 06 Математические и статистические методы в страховании и ОП 07 Информационные технологии в профессиональной деятельности; по вариативной дисциплине ОПв 9 Основы бережливого производства предусмотрена другая форма аттестации - итоговый контроль, в форме тестирования, по остальным дисциплинам - дифференцированный зачет.</t>
    </r>
  </si>
  <si>
    <t>Профессиональные модули ПМ 07 "Информационные системы в страховании" и ПМ 08 "Выполнение работ по должности "Агент страховой" сформированы в вариативной части образовательной программы колледжем по согласованию с организацией-партнером и работодателем для повышения конкурентных способностей выпускников с учетом потребностей регионального рынка труда и региональной корпоративной потребности в подготовке кадров.</t>
  </si>
  <si>
    <r>
      <rPr>
        <u/>
        <sz val="12"/>
        <rFont val="Arial Narrow"/>
        <family val="2"/>
        <charset val="204"/>
      </rPr>
      <t>В профессиональном цикле</t>
    </r>
    <r>
      <rPr>
        <sz val="12"/>
        <rFont val="Arial Narrow"/>
        <family val="2"/>
        <charset val="204"/>
      </rPr>
      <t xml:space="preserve"> промежуточная аттестация проводится в форме комплексных экзаменов по ПМ 01, ПМ 02 и ПМ 07, ПМ 03 и ПМ 04, ПМ 05 и ПМ 06.  По ПМ 08 "Выполнение работ по должности "Агент страховой" проводится квалификационный экзамен с присвоением квалификации "Агент страховой".</t>
    </r>
  </si>
  <si>
    <t>Промежуточная аттестация, в т.ч. самостоятельная работа</t>
  </si>
  <si>
    <t>При изучении дисциплины "Родной язык и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"Русский язык (родной) и литература", "Кабардино-черкесский язык (родной) и литература , "Карачаево-балкарский (родной) и литература".</t>
  </si>
  <si>
    <t>ТО-8 нед., УП-1 нед., ПП-8 нед., ПА-1 нед., ГИА-6 нед</t>
  </si>
  <si>
    <t>ТО -11 нед, УП - 3 нед., ПП -  8 нед., ПА -2 нед</t>
  </si>
  <si>
    <t>Родная язык и литература</t>
  </si>
  <si>
    <t>4м</t>
  </si>
  <si>
    <t>6мК</t>
  </si>
  <si>
    <t>4Кв</t>
  </si>
  <si>
    <t>приказа №136 от 29.02.2024 г. "О внесении изменений в Перечня профессий рабочих, должностей служащих, по которым осуществляется профессиональное обучение, утвержденный прикаомз Министерства просвещения РФ от 14 июля 2023 г. N 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</si>
</sst>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0.00\ _₽_-;\-* #,##0.00\ _₽_-;_-* &quot;-&quot;??\ _₽_-;_-@_-"/>
    <numFmt numFmtId="166" formatCode="0.0"/>
    <numFmt numFmtId="167" formatCode="#,##0_ ;\-#,##0\ "/>
  </numFmts>
  <fonts count="43"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4"/>
      <name val="Times New Roman"/>
      <family val="1"/>
      <charset val="204"/>
    </font>
    <font>
      <sz val="11"/>
      <color theme="0" tint="-0.14999847407452621"/>
      <name val="Arial Narrow"/>
      <family val="2"/>
      <charset val="204"/>
    </font>
    <font>
      <b/>
      <sz val="12"/>
      <color theme="1"/>
      <name val="Times New Roman"/>
      <family val="1"/>
      <charset val="204"/>
    </font>
    <font>
      <sz val="12"/>
      <color theme="1"/>
      <name val="Times New Roman"/>
      <family val="1"/>
      <charset val="204"/>
    </font>
    <font>
      <sz val="8"/>
      <color indexed="8"/>
      <name val="Tahoma"/>
      <family val="2"/>
      <charset val="204"/>
    </font>
    <font>
      <sz val="8"/>
      <color indexed="8"/>
      <name val="Tahoma"/>
      <family val="2"/>
      <charset val="204"/>
    </font>
    <font>
      <sz val="9"/>
      <color indexed="8"/>
      <name val="Tahoma"/>
      <family val="2"/>
      <charset val="204"/>
    </font>
    <font>
      <sz val="9"/>
      <color indexed="8"/>
      <name val="Tahoma"/>
      <family val="2"/>
      <charset val="204"/>
    </font>
    <font>
      <sz val="13"/>
      <color theme="1"/>
      <name val="Arial Narrow"/>
      <family val="2"/>
      <charset val="204"/>
    </font>
    <font>
      <i/>
      <sz val="8"/>
      <color theme="1"/>
      <name val="Arial Narrow"/>
      <family val="2"/>
      <charset val="204"/>
    </font>
    <font>
      <i/>
      <sz val="12"/>
      <color theme="1"/>
      <name val="Arial Narrow"/>
      <family val="2"/>
      <charset val="204"/>
    </font>
    <font>
      <b/>
      <sz val="11"/>
      <color theme="1"/>
      <name val="Arial Narrow"/>
      <family val="2"/>
      <charset val="204"/>
    </font>
    <font>
      <b/>
      <sz val="18"/>
      <color rgb="FF000000"/>
      <name val="Arial Narrow"/>
      <family val="2"/>
      <charset val="204"/>
    </font>
    <font>
      <u/>
      <sz val="13"/>
      <color theme="1"/>
      <name val="Arial Narrow"/>
      <family val="2"/>
      <charset val="204"/>
    </font>
    <font>
      <u val="singleAccounting"/>
      <sz val="14"/>
      <color theme="1"/>
      <name val="Arial Narrow"/>
      <family val="2"/>
      <charset val="204"/>
    </font>
    <font>
      <sz val="12"/>
      <color rgb="FF000000"/>
      <name val="Times New Roman"/>
      <family val="1"/>
      <charset val="204"/>
    </font>
    <font>
      <i/>
      <sz val="12"/>
      <name val="Arial Narrow"/>
      <family val="2"/>
      <charset val="204"/>
    </font>
    <font>
      <u/>
      <sz val="12"/>
      <name val="Arial Narrow"/>
      <family val="2"/>
      <charset val="204"/>
    </font>
    <font>
      <b/>
      <sz val="14"/>
      <color theme="1"/>
      <name val="Times New Roman"/>
      <family val="1"/>
      <charset val="204"/>
    </font>
    <font>
      <sz val="12"/>
      <name val="Times New Roman"/>
      <family val="1"/>
      <charset val="204"/>
    </font>
    <font>
      <sz val="14"/>
      <color theme="1"/>
      <name val="Times New Roman"/>
      <family val="1"/>
      <charset val="204"/>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5" fontId="1" fillId="0" borderId="0" applyFont="0" applyFill="0" applyBorder="0" applyAlignment="0" applyProtection="0"/>
    <xf numFmtId="0" fontId="26" fillId="0" borderId="0"/>
    <xf numFmtId="0" fontId="28" fillId="0" borderId="0"/>
    <xf numFmtId="0" fontId="29" fillId="0" borderId="0"/>
    <xf numFmtId="0" fontId="27" fillId="0" borderId="0"/>
  </cellStyleXfs>
  <cellXfs count="403">
    <xf numFmtId="0" fontId="0" fillId="0" borderId="0" xfId="0"/>
    <xf numFmtId="0" fontId="9" fillId="0" borderId="0" xfId="0" applyFont="1"/>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xf>
    <xf numFmtId="0" fontId="7" fillId="0" borderId="0" xfId="0" applyFont="1"/>
    <xf numFmtId="0" fontId="8" fillId="0" borderId="0" xfId="0" applyFont="1"/>
    <xf numFmtId="0" fontId="6" fillId="0" borderId="0" xfId="0" applyFont="1" applyAlignment="1">
      <alignment horizontal="left"/>
    </xf>
    <xf numFmtId="0" fontId="8" fillId="0" borderId="2" xfId="0" applyFont="1" applyBorder="1" applyAlignment="1">
      <alignment vertical="center" wrapText="1"/>
    </xf>
    <xf numFmtId="0" fontId="8" fillId="0" borderId="8" xfId="0" applyFont="1" applyBorder="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20" fillId="0" borderId="2" xfId="0" applyFont="1" applyBorder="1" applyAlignment="1">
      <alignment vertical="center"/>
    </xf>
    <xf numFmtId="0" fontId="21" fillId="0" borderId="2" xfId="0" applyFont="1" applyBorder="1" applyAlignment="1">
      <alignment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1" fillId="0" borderId="23"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2" xfId="0" applyFont="1" applyBorder="1" applyAlignment="1">
      <alignment horizontal="center" vertical="center" wrapText="1"/>
    </xf>
    <xf numFmtId="0" fontId="8" fillId="0" borderId="2" xfId="0" applyFont="1" applyBorder="1" applyAlignment="1">
      <alignment horizontal="left" vertical="center" wrapTex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0" fontId="22" fillId="0" borderId="2" xfId="0" applyFont="1" applyBorder="1" applyAlignment="1">
      <alignment horizontal="left"/>
    </xf>
    <xf numFmtId="0" fontId="22" fillId="0" borderId="2" xfId="0" applyFont="1" applyBorder="1" applyAlignment="1">
      <alignment horizontal="left" wrapText="1"/>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3" fillId="0" borderId="0" xfId="0" applyFont="1" applyAlignment="1">
      <alignment vertical="center"/>
    </xf>
    <xf numFmtId="0" fontId="25" fillId="0" borderId="0" xfId="0" applyFont="1" applyAlignment="1">
      <alignment horizontal="justify" vertical="center"/>
    </xf>
    <xf numFmtId="0" fontId="8" fillId="6" borderId="2" xfId="0" applyFont="1" applyFill="1" applyBorder="1" applyAlignment="1">
      <alignment horizontal="center" vertical="center" wrapText="1"/>
    </xf>
    <xf numFmtId="0" fontId="8" fillId="7" borderId="0" xfId="0" applyFont="1" applyFill="1" applyAlignment="1">
      <alignment horizontal="left" vertical="center"/>
    </xf>
    <xf numFmtId="0" fontId="8" fillId="6" borderId="2" xfId="0" applyFont="1" applyFill="1" applyBorder="1" applyAlignment="1">
      <alignment horizontal="center"/>
    </xf>
    <xf numFmtId="0" fontId="8" fillId="6" borderId="2" xfId="0" applyFont="1" applyFill="1" applyBorder="1" applyAlignment="1">
      <alignment vertical="center" wrapText="1"/>
    </xf>
    <xf numFmtId="0" fontId="8" fillId="0" borderId="2" xfId="0" applyFont="1" applyBorder="1" applyAlignment="1">
      <alignment horizontal="left" wrapText="1"/>
    </xf>
    <xf numFmtId="0" fontId="18" fillId="8" borderId="0" xfId="0" applyFont="1" applyFill="1" applyAlignment="1">
      <alignment horizontal="center" vertical="center"/>
    </xf>
    <xf numFmtId="0" fontId="18" fillId="5" borderId="0" xfId="0" applyFont="1" applyFill="1" applyAlignment="1">
      <alignment horizontal="center" vertical="center"/>
    </xf>
    <xf numFmtId="0" fontId="5" fillId="0" borderId="2" xfId="0" applyFont="1" applyBorder="1" applyAlignment="1">
      <alignment horizontal="center" vertical="center" textRotation="90" wrapText="1"/>
    </xf>
    <xf numFmtId="0" fontId="15" fillId="0" borderId="2" xfId="0" applyFont="1" applyBorder="1" applyAlignment="1">
      <alignment horizontal="center" vertical="center"/>
    </xf>
    <xf numFmtId="0" fontId="15" fillId="0" borderId="8" xfId="0" applyFont="1" applyBorder="1" applyAlignment="1">
      <alignment horizontal="center" vertical="center"/>
    </xf>
    <xf numFmtId="166" fontId="11" fillId="0" borderId="0" xfId="0" applyNumberFormat="1" applyFont="1" applyAlignment="1">
      <alignment vertical="center"/>
    </xf>
    <xf numFmtId="0" fontId="15" fillId="0" borderId="0" xfId="0" applyFont="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9" fillId="0" borderId="0" xfId="0" applyFont="1" applyAlignment="1">
      <alignment horizontal="right"/>
    </xf>
    <xf numFmtId="0" fontId="7" fillId="0" borderId="0" xfId="0" applyFont="1" applyAlignment="1">
      <alignment horizontal="center" vertical="center"/>
    </xf>
    <xf numFmtId="0" fontId="10" fillId="0" borderId="0" xfId="0" applyFont="1"/>
    <xf numFmtId="0" fontId="9" fillId="0" borderId="0" xfId="0" applyFont="1" applyAlignment="1">
      <alignment horizontal="center"/>
    </xf>
    <xf numFmtId="165" fontId="10" fillId="0" borderId="0" xfId="4" applyFont="1" applyBorder="1" applyAlignment="1">
      <alignment wrapText="1"/>
    </xf>
    <xf numFmtId="0" fontId="9" fillId="0" borderId="31" xfId="0" applyFont="1" applyBorder="1"/>
    <xf numFmtId="0" fontId="30" fillId="0" borderId="31" xfId="0" applyFont="1" applyBorder="1" applyAlignment="1">
      <alignment horizontal="center"/>
    </xf>
    <xf numFmtId="0" fontId="30" fillId="0" borderId="0" xfId="0" applyFont="1"/>
    <xf numFmtId="0" fontId="9" fillId="0" borderId="31" xfId="0" applyFont="1" applyBorder="1" applyAlignment="1">
      <alignment horizontal="center"/>
    </xf>
    <xf numFmtId="0" fontId="31" fillId="0" borderId="0" xfId="0" applyFont="1"/>
    <xf numFmtId="0" fontId="30" fillId="0" borderId="0" xfId="0" applyFont="1" applyAlignment="1">
      <alignment horizontal="center"/>
    </xf>
    <xf numFmtId="0" fontId="31" fillId="0" borderId="0" xfId="0" applyFont="1" applyAlignment="1">
      <alignment horizontal="center" vertical="center"/>
    </xf>
    <xf numFmtId="165" fontId="10" fillId="0" borderId="0" xfId="4" applyFont="1" applyBorder="1" applyAlignment="1">
      <alignment vertical="center" wrapText="1"/>
    </xf>
    <xf numFmtId="0" fontId="20" fillId="0" borderId="0" xfId="0" applyFont="1" applyAlignment="1">
      <alignment wrapText="1"/>
    </xf>
    <xf numFmtId="0" fontId="9" fillId="0" borderId="31" xfId="0" applyFont="1" applyBorder="1" applyAlignment="1">
      <alignment horizontal="center" wrapText="1"/>
    </xf>
    <xf numFmtId="0" fontId="20" fillId="0" borderId="2" xfId="0"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164"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0" fontId="5" fillId="0" borderId="7" xfId="0" applyFont="1" applyBorder="1" applyAlignment="1">
      <alignment horizontal="left"/>
    </xf>
    <xf numFmtId="14" fontId="5" fillId="0" borderId="0" xfId="0" applyNumberFormat="1" applyFont="1"/>
    <xf numFmtId="0" fontId="21" fillId="0" borderId="0" xfId="0" applyFont="1" applyAlignment="1">
      <alignment horizontal="left" vertical="top" wrapText="1"/>
    </xf>
    <xf numFmtId="0" fontId="8"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39" xfId="0" applyFont="1" applyBorder="1" applyAlignment="1">
      <alignment horizontal="center" vertical="center" wrapText="1"/>
    </xf>
    <xf numFmtId="0" fontId="8" fillId="0" borderId="2" xfId="0" applyFont="1" applyBorder="1" applyAlignment="1">
      <alignment vertical="center"/>
    </xf>
    <xf numFmtId="0" fontId="11" fillId="0" borderId="2" xfId="0" applyFont="1" applyBorder="1" applyAlignment="1">
      <alignment horizontal="left" vertical="center" wrapText="1"/>
    </xf>
    <xf numFmtId="1" fontId="11" fillId="0" borderId="2" xfId="0" applyNumberFormat="1" applyFont="1" applyBorder="1" applyAlignment="1">
      <alignment horizontal="center" vertical="center" wrapText="1"/>
    </xf>
    <xf numFmtId="2" fontId="11" fillId="0" borderId="2" xfId="0" applyNumberFormat="1" applyFont="1" applyBorder="1" applyAlignment="1">
      <alignment vertical="center"/>
    </xf>
    <xf numFmtId="0" fontId="11" fillId="0" borderId="4" xfId="0" applyFont="1" applyBorder="1" applyAlignment="1">
      <alignment horizontal="left"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xf>
    <xf numFmtId="0" fontId="8" fillId="0" borderId="2" xfId="0" applyFont="1" applyBorder="1" applyAlignment="1">
      <alignment horizontal="left"/>
    </xf>
    <xf numFmtId="1" fontId="8" fillId="0" borderId="2" xfId="0" applyNumberFormat="1" applyFont="1" applyBorder="1" applyAlignment="1">
      <alignment horizontal="center" vertical="center"/>
    </xf>
    <xf numFmtId="0" fontId="11" fillId="0" borderId="2" xfId="0" applyFont="1" applyBorder="1" applyAlignment="1">
      <alignment horizontal="center" vertical="center"/>
    </xf>
    <xf numFmtId="0" fontId="8" fillId="0" borderId="39" xfId="0" applyFont="1" applyBorder="1" applyAlignment="1">
      <alignment horizontal="left"/>
    </xf>
    <xf numFmtId="0" fontId="11" fillId="0" borderId="39" xfId="0" applyFont="1" applyBorder="1" applyAlignment="1">
      <alignment horizontal="left"/>
    </xf>
    <xf numFmtId="1" fontId="11" fillId="0" borderId="2" xfId="0" applyNumberFormat="1" applyFont="1" applyBorder="1" applyAlignment="1">
      <alignment vertical="center"/>
    </xf>
    <xf numFmtId="0" fontId="11" fillId="0" borderId="8" xfId="0" applyFont="1" applyBorder="1" applyAlignment="1">
      <alignment horizontal="left"/>
    </xf>
    <xf numFmtId="0" fontId="11" fillId="0" borderId="8" xfId="0" applyFont="1" applyBorder="1" applyAlignment="1">
      <alignment horizontal="left" wrapText="1"/>
    </xf>
    <xf numFmtId="1" fontId="11" fillId="0" borderId="2" xfId="0" applyNumberFormat="1" applyFont="1" applyBorder="1" applyAlignment="1">
      <alignment horizontal="center" vertical="center"/>
    </xf>
    <xf numFmtId="1" fontId="8" fillId="0" borderId="2" xfId="0" applyNumberFormat="1" applyFont="1" applyBorder="1" applyAlignment="1">
      <alignment vertical="center"/>
    </xf>
    <xf numFmtId="0" fontId="8" fillId="0" borderId="2" xfId="0" applyFont="1" applyBorder="1" applyAlignment="1">
      <alignment horizontal="justify" vertical="center" wrapText="1"/>
    </xf>
    <xf numFmtId="1" fontId="8" fillId="0" borderId="8" xfId="0" applyNumberFormat="1" applyFont="1" applyBorder="1" applyAlignment="1">
      <alignment horizontal="center" vertical="center"/>
    </xf>
    <xf numFmtId="1" fontId="8" fillId="0" borderId="32" xfId="0" applyNumberFormat="1" applyFont="1" applyBorder="1" applyAlignment="1">
      <alignment horizontal="center" vertical="center"/>
    </xf>
    <xf numFmtId="0" fontId="8" fillId="0" borderId="8" xfId="0" applyFont="1" applyBorder="1" applyAlignment="1">
      <alignment horizontal="center" vertical="center"/>
    </xf>
    <xf numFmtId="0" fontId="11" fillId="0" borderId="2" xfId="0" applyFont="1" applyBorder="1" applyAlignment="1">
      <alignment horizontal="left"/>
    </xf>
    <xf numFmtId="49" fontId="11" fillId="0" borderId="2" xfId="0" applyNumberFormat="1" applyFont="1" applyBorder="1" applyAlignment="1">
      <alignment horizontal="center" vertical="center"/>
    </xf>
    <xf numFmtId="0" fontId="11" fillId="0" borderId="2" xfId="0" applyFont="1" applyBorder="1" applyAlignment="1">
      <alignment vertical="center"/>
    </xf>
    <xf numFmtId="0" fontId="8" fillId="0" borderId="2" xfId="0" applyFont="1" applyBorder="1" applyAlignment="1">
      <alignment horizontal="justify" vertical="center"/>
    </xf>
    <xf numFmtId="0" fontId="8" fillId="0" borderId="2" xfId="0" applyFont="1" applyBorder="1" applyAlignment="1">
      <alignment horizontal="left" vertical="top" wrapText="1"/>
    </xf>
    <xf numFmtId="49" fontId="8" fillId="0" borderId="2" xfId="0" applyNumberFormat="1" applyFont="1" applyBorder="1" applyAlignment="1">
      <alignment horizontal="center" vertical="center"/>
    </xf>
    <xf numFmtId="0" fontId="8" fillId="0" borderId="2" xfId="0" applyFont="1" applyBorder="1"/>
    <xf numFmtId="0" fontId="11" fillId="0" borderId="8" xfId="0" applyFont="1" applyBorder="1"/>
    <xf numFmtId="0" fontId="11" fillId="0" borderId="2" xfId="0" applyFont="1" applyBorder="1" applyAlignment="1">
      <alignment horizontal="left" wrapText="1"/>
    </xf>
    <xf numFmtId="0" fontId="8" fillId="0" borderId="32" xfId="0" applyFont="1" applyBorder="1" applyAlignment="1">
      <alignment horizontal="center" vertical="center" wrapText="1"/>
    </xf>
    <xf numFmtId="0" fontId="11" fillId="0" borderId="2" xfId="0" applyFont="1" applyBorder="1" applyAlignment="1">
      <alignment wrapText="1"/>
    </xf>
    <xf numFmtId="0" fontId="11" fillId="0" borderId="32" xfId="0" applyFont="1" applyBorder="1" applyAlignment="1">
      <alignment horizontal="center" vertical="center" wrapText="1"/>
    </xf>
    <xf numFmtId="0" fontId="8" fillId="0" borderId="2" xfId="0" applyFont="1" applyBorder="1" applyAlignment="1">
      <alignment wrapText="1"/>
    </xf>
    <xf numFmtId="0" fontId="11" fillId="0" borderId="8" xfId="0" applyFont="1" applyBorder="1" applyAlignment="1">
      <alignment horizontal="left" vertical="center"/>
    </xf>
    <xf numFmtId="0" fontId="11" fillId="0" borderId="2" xfId="0" applyFont="1" applyBorder="1" applyAlignment="1">
      <alignment vertical="center" wrapText="1"/>
    </xf>
    <xf numFmtId="0" fontId="8" fillId="0" borderId="8" xfId="0" applyFont="1" applyBorder="1" applyAlignment="1">
      <alignment horizontal="left" vertical="center"/>
    </xf>
    <xf numFmtId="1" fontId="8" fillId="0" borderId="2" xfId="0" applyNumberFormat="1" applyFont="1" applyBorder="1" applyAlignment="1">
      <alignment horizontal="right" vertical="center"/>
    </xf>
    <xf numFmtId="0" fontId="11" fillId="0" borderId="2" xfId="0" applyFont="1" applyBorder="1" applyAlignment="1">
      <alignment horizontal="left" vertical="center"/>
    </xf>
    <xf numFmtId="0" fontId="11" fillId="0" borderId="8" xfId="0" applyFont="1" applyBorder="1" applyAlignment="1">
      <alignment horizontal="center" vertical="center"/>
    </xf>
    <xf numFmtId="1" fontId="11" fillId="0" borderId="8" xfId="0" applyNumberFormat="1" applyFont="1" applyBorder="1" applyAlignment="1">
      <alignment horizontal="center" vertical="center"/>
    </xf>
    <xf numFmtId="0" fontId="11" fillId="0" borderId="4" xfId="0" applyFont="1" applyBorder="1" applyAlignment="1">
      <alignment vertical="center" wrapText="1"/>
    </xf>
    <xf numFmtId="2" fontId="8" fillId="0" borderId="2" xfId="0" applyNumberFormat="1" applyFont="1" applyBorder="1" applyAlignment="1">
      <alignment horizontal="right" vertical="center"/>
    </xf>
    <xf numFmtId="2" fontId="8" fillId="0" borderId="2" xfId="0" applyNumberFormat="1" applyFont="1" applyBorder="1" applyAlignment="1">
      <alignment vertical="center"/>
    </xf>
    <xf numFmtId="1" fontId="11" fillId="0" borderId="14" xfId="2" applyNumberFormat="1" applyFont="1" applyFill="1" applyBorder="1" applyAlignment="1">
      <alignment horizontal="left" vertical="center" wrapText="1"/>
    </xf>
    <xf numFmtId="0" fontId="22" fillId="0" borderId="2" xfId="0" applyFont="1" applyBorder="1" applyAlignment="1">
      <alignment horizontal="center"/>
    </xf>
    <xf numFmtId="0" fontId="11"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49" fontId="11" fillId="6" borderId="2"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0" fontId="8" fillId="6" borderId="32" xfId="0" applyFont="1" applyFill="1" applyBorder="1" applyAlignment="1">
      <alignment horizontal="center" vertical="center" wrapText="1"/>
    </xf>
    <xf numFmtId="1" fontId="11" fillId="6" borderId="2" xfId="0" applyNumberFormat="1" applyFont="1" applyFill="1" applyBorder="1" applyAlignment="1">
      <alignment horizontal="center" vertical="center"/>
    </xf>
    <xf numFmtId="0" fontId="8" fillId="6" borderId="32" xfId="0" applyFont="1" applyFill="1" applyBorder="1" applyAlignment="1">
      <alignment horizontal="center" vertical="center"/>
    </xf>
    <xf numFmtId="1" fontId="8" fillId="6" borderId="2" xfId="0" applyNumberFormat="1" applyFont="1" applyFill="1" applyBorder="1" applyAlignment="1">
      <alignment horizontal="center" vertical="center"/>
    </xf>
    <xf numFmtId="1" fontId="8" fillId="6" borderId="8" xfId="0" applyNumberFormat="1" applyFont="1" applyFill="1" applyBorder="1" applyAlignment="1">
      <alignment horizontal="center" vertical="center"/>
    </xf>
    <xf numFmtId="1" fontId="8" fillId="6" borderId="32"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wrapText="1"/>
    </xf>
    <xf numFmtId="0" fontId="11" fillId="6" borderId="32" xfId="0" applyFont="1" applyFill="1" applyBorder="1" applyAlignment="1">
      <alignment horizontal="center" vertical="center" wrapText="1"/>
    </xf>
    <xf numFmtId="0" fontId="8" fillId="6" borderId="8" xfId="0" applyFont="1" applyFill="1" applyBorder="1" applyAlignment="1">
      <alignment horizontal="center" vertical="center"/>
    </xf>
    <xf numFmtId="0" fontId="8" fillId="6" borderId="0" xfId="0" applyFont="1" applyFill="1" applyAlignment="1">
      <alignment horizontal="center" vertical="center"/>
    </xf>
    <xf numFmtId="0" fontId="11" fillId="6" borderId="8" xfId="0" applyFont="1" applyFill="1" applyBorder="1" applyAlignment="1">
      <alignment horizontal="center" vertical="center"/>
    </xf>
    <xf numFmtId="0" fontId="22" fillId="6" borderId="8" xfId="0" applyFont="1" applyFill="1" applyBorder="1" applyAlignment="1">
      <alignment horizontal="left"/>
    </xf>
    <xf numFmtId="0" fontId="22" fillId="6" borderId="8" xfId="0" applyFont="1" applyFill="1" applyBorder="1" applyAlignment="1">
      <alignment horizontal="left" wrapText="1"/>
    </xf>
    <xf numFmtId="0" fontId="22" fillId="6" borderId="2" xfId="0" applyFont="1" applyFill="1" applyBorder="1" applyAlignment="1">
      <alignment horizontal="left" wrapText="1"/>
    </xf>
    <xf numFmtId="49" fontId="22" fillId="6" borderId="2" xfId="0" applyNumberFormat="1" applyFont="1" applyFill="1" applyBorder="1" applyAlignment="1">
      <alignment horizontal="center" wrapText="1"/>
    </xf>
    <xf numFmtId="0" fontId="22" fillId="6" borderId="2" xfId="0" applyFont="1" applyFill="1" applyBorder="1" applyAlignment="1">
      <alignment horizontal="center" wrapText="1"/>
    </xf>
    <xf numFmtId="0" fontId="22" fillId="6" borderId="2" xfId="0" applyFont="1" applyFill="1" applyBorder="1" applyAlignment="1">
      <alignment wrapText="1"/>
    </xf>
    <xf numFmtId="49" fontId="22" fillId="0" borderId="2" xfId="0" applyNumberFormat="1" applyFont="1" applyBorder="1" applyAlignment="1">
      <alignment horizontal="center" wrapText="1"/>
    </xf>
    <xf numFmtId="0" fontId="22" fillId="0" borderId="2" xfId="0" applyFont="1" applyBorder="1" applyAlignment="1">
      <alignment horizontal="center" wrapText="1"/>
    </xf>
    <xf numFmtId="0" fontId="22" fillId="0" borderId="2" xfId="0" applyFont="1" applyBorder="1" applyAlignment="1">
      <alignment wrapText="1"/>
    </xf>
    <xf numFmtId="0" fontId="22" fillId="0" borderId="8" xfId="0" applyFont="1" applyBorder="1" applyAlignment="1">
      <alignment horizontal="left" wrapText="1"/>
    </xf>
    <xf numFmtId="0" fontId="11" fillId="0" borderId="5" xfId="0" applyFont="1" applyBorder="1" applyAlignment="1">
      <alignment horizontal="center" vertical="center"/>
    </xf>
    <xf numFmtId="0" fontId="8" fillId="0" borderId="8" xfId="0" applyFont="1" applyBorder="1" applyAlignment="1">
      <alignment vertical="center" wrapText="1"/>
    </xf>
    <xf numFmtId="0" fontId="5" fillId="0" borderId="4" xfId="0" applyFont="1" applyBorder="1" applyAlignment="1">
      <alignment horizontal="left" vertical="center" wrapText="1"/>
    </xf>
    <xf numFmtId="1" fontId="11" fillId="0" borderId="39" xfId="0" applyNumberFormat="1" applyFont="1" applyBorder="1" applyAlignment="1">
      <alignment horizontal="center" vertical="center"/>
    </xf>
    <xf numFmtId="0" fontId="15" fillId="0" borderId="2" xfId="0" applyFont="1" applyBorder="1" applyAlignment="1">
      <alignment vertical="top" wrapText="1"/>
    </xf>
    <xf numFmtId="0" fontId="5" fillId="0" borderId="2" xfId="0" applyFont="1" applyBorder="1" applyAlignment="1">
      <alignment vertical="top" wrapText="1"/>
    </xf>
    <xf numFmtId="2" fontId="11" fillId="6" borderId="2" xfId="0" applyNumberFormat="1" applyFont="1" applyFill="1" applyBorder="1" applyAlignment="1">
      <alignment horizontal="center" vertical="center"/>
    </xf>
    <xf numFmtId="0" fontId="40" fillId="0" borderId="2" xfId="0" applyFont="1" applyBorder="1" applyAlignment="1">
      <alignment wrapText="1"/>
    </xf>
    <xf numFmtId="0" fontId="22" fillId="0" borderId="2" xfId="0" applyFont="1" applyBorder="1"/>
    <xf numFmtId="0" fontId="15" fillId="0" borderId="2" xfId="0" applyFont="1" applyBorder="1" applyAlignment="1">
      <alignment horizontal="left"/>
    </xf>
    <xf numFmtId="0" fontId="5" fillId="0" borderId="8" xfId="0" applyFont="1" applyBorder="1" applyAlignment="1">
      <alignment horizontal="left"/>
    </xf>
    <xf numFmtId="0" fontId="5" fillId="0" borderId="2" xfId="0" applyFont="1" applyBorder="1" applyAlignment="1">
      <alignment horizontal="right" vertical="center"/>
    </xf>
    <xf numFmtId="0" fontId="8" fillId="0" borderId="0" xfId="0" applyFont="1" applyAlignment="1">
      <alignment horizontal="left" vertical="center"/>
    </xf>
    <xf numFmtId="0" fontId="8" fillId="0" borderId="2" xfId="0" applyFont="1" applyBorder="1" applyAlignment="1">
      <alignment vertical="center" wrapText="1"/>
    </xf>
    <xf numFmtId="0" fontId="42" fillId="0" borderId="2" xfId="0" applyFont="1" applyBorder="1" applyAlignment="1">
      <alignment wrapText="1"/>
    </xf>
    <xf numFmtId="0" fontId="8" fillId="0" borderId="8" xfId="0" applyFont="1" applyBorder="1" applyAlignment="1">
      <alignment vertical="center"/>
    </xf>
    <xf numFmtId="49" fontId="8" fillId="0" borderId="6" xfId="0" applyNumberFormat="1" applyFont="1" applyBorder="1" applyAlignment="1">
      <alignment horizontal="left" vertical="center"/>
    </xf>
    <xf numFmtId="0" fontId="8" fillId="0" borderId="6" xfId="0" applyFont="1" applyBorder="1" applyAlignment="1">
      <alignment horizontal="left" vertical="center"/>
    </xf>
    <xf numFmtId="0" fontId="21" fillId="0" borderId="0" xfId="0" applyFont="1" applyAlignment="1">
      <alignment horizontal="left"/>
    </xf>
    <xf numFmtId="0" fontId="8" fillId="6" borderId="21" xfId="3" applyFont="1" applyFill="1" applyBorder="1" applyAlignment="1">
      <alignment horizontal="left" vertical="center" wrapText="1"/>
    </xf>
    <xf numFmtId="0" fontId="8" fillId="6" borderId="2" xfId="2" applyFont="1" applyFill="1" applyBorder="1" applyAlignment="1">
      <alignment horizontal="left" vertical="center" wrapText="1"/>
    </xf>
    <xf numFmtId="0" fontId="8" fillId="6" borderId="8" xfId="0" applyFont="1" applyFill="1" applyBorder="1"/>
    <xf numFmtId="0" fontId="8" fillId="6" borderId="2" xfId="1" applyFont="1" applyFill="1" applyBorder="1" applyAlignment="1">
      <alignment horizontal="left" vertical="center" wrapText="1"/>
    </xf>
    <xf numFmtId="49" fontId="8" fillId="6" borderId="2" xfId="2" applyNumberFormat="1" applyFont="1" applyFill="1" applyBorder="1" applyAlignment="1">
      <alignment horizontal="left" vertical="center" wrapText="1"/>
    </xf>
    <xf numFmtId="0" fontId="11" fillId="6" borderId="22" xfId="3" applyFont="1" applyFill="1" applyBorder="1" applyAlignment="1">
      <alignment horizontal="right" vertical="center" wrapText="1"/>
    </xf>
    <xf numFmtId="0" fontId="8" fillId="6" borderId="0" xfId="0" applyFont="1" applyFill="1" applyAlignment="1">
      <alignment horizontal="left"/>
    </xf>
    <xf numFmtId="0" fontId="8" fillId="6" borderId="2" xfId="2" applyNumberFormat="1" applyFont="1" applyFill="1" applyBorder="1" applyAlignment="1">
      <alignment horizontal="left" vertical="center" wrapText="1"/>
    </xf>
    <xf numFmtId="1" fontId="11" fillId="0" borderId="4"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49" fontId="11" fillId="0" borderId="6" xfId="0" applyNumberFormat="1"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18" fillId="6" borderId="0" xfId="0" applyFont="1" applyFill="1" applyAlignment="1">
      <alignment vertical="center"/>
    </xf>
    <xf numFmtId="0" fontId="8" fillId="6" borderId="2" xfId="0" applyFont="1" applyFill="1" applyBorder="1" applyAlignment="1">
      <alignment vertical="center"/>
    </xf>
    <xf numFmtId="0" fontId="8" fillId="0" borderId="2" xfId="0" applyFont="1" applyBorder="1" applyAlignment="1">
      <alignment horizontal="center" vertical="center"/>
    </xf>
    <xf numFmtId="0" fontId="5" fillId="0" borderId="0" xfId="0" applyFont="1" applyAlignment="1">
      <alignment horizontal="left"/>
    </xf>
    <xf numFmtId="0" fontId="8" fillId="0" borderId="0" xfId="0" applyFont="1" applyAlignment="1">
      <alignment horizontal="left" vertical="center"/>
    </xf>
    <xf numFmtId="0" fontId="7" fillId="0" borderId="0" xfId="0" applyFont="1" applyAlignment="1">
      <alignment vertical="center"/>
    </xf>
    <xf numFmtId="0" fontId="19" fillId="0" borderId="0" xfId="0" applyFont="1" applyAlignment="1">
      <alignment horizontal="center" vertical="center"/>
    </xf>
    <xf numFmtId="165" fontId="13" fillId="0" borderId="0" xfId="4" applyFont="1" applyAlignment="1">
      <alignment vertical="center"/>
    </xf>
    <xf numFmtId="0" fontId="21" fillId="0" borderId="0" xfId="0" applyFont="1" applyAlignment="1">
      <alignment horizontal="center"/>
    </xf>
    <xf numFmtId="0" fontId="32" fillId="0" borderId="0" xfId="0" applyFont="1" applyAlignment="1">
      <alignment horizontal="left"/>
    </xf>
    <xf numFmtId="0" fontId="9" fillId="0" borderId="31" xfId="0" applyFont="1" applyBorder="1" applyAlignment="1">
      <alignment horizontal="left"/>
    </xf>
    <xf numFmtId="0" fontId="20" fillId="0" borderId="0" xfId="0" applyFont="1" applyAlignment="1">
      <alignment horizontal="left" vertical="center"/>
    </xf>
    <xf numFmtId="0" fontId="30" fillId="0" borderId="31" xfId="0" applyFont="1" applyBorder="1" applyAlignment="1">
      <alignment horizontal="left"/>
    </xf>
    <xf numFmtId="0" fontId="33" fillId="0" borderId="0" xfId="0" applyFont="1" applyAlignment="1">
      <alignment horizontal="left"/>
    </xf>
    <xf numFmtId="165" fontId="33" fillId="0" borderId="0" xfId="4" applyFont="1" applyBorder="1" applyAlignment="1">
      <alignment horizontal="left" wrapText="1"/>
    </xf>
    <xf numFmtId="0" fontId="31" fillId="0" borderId="34" xfId="0" applyFont="1" applyBorder="1" applyAlignment="1">
      <alignment horizontal="left" vertical="center"/>
    </xf>
    <xf numFmtId="0" fontId="11" fillId="0" borderId="0" xfId="0" applyFont="1" applyAlignment="1">
      <alignment horizontal="center" vertical="center"/>
    </xf>
    <xf numFmtId="0" fontId="9" fillId="0" borderId="0" xfId="0" applyFont="1" applyAlignment="1">
      <alignment horizontal="center"/>
    </xf>
    <xf numFmtId="0" fontId="33" fillId="0" borderId="0" xfId="0" applyFont="1" applyAlignment="1">
      <alignment horizontal="left" wrapText="1"/>
    </xf>
    <xf numFmtId="14" fontId="9" fillId="0" borderId="31" xfId="0" applyNumberFormat="1" applyFont="1" applyBorder="1" applyAlignment="1">
      <alignment horizontal="center"/>
    </xf>
    <xf numFmtId="0" fontId="9" fillId="0" borderId="31" xfId="0" applyFont="1" applyBorder="1" applyAlignment="1">
      <alignment horizontal="center"/>
    </xf>
    <xf numFmtId="0" fontId="35" fillId="0" borderId="0" xfId="0" applyFont="1" applyAlignment="1">
      <alignment horizontal="center"/>
    </xf>
    <xf numFmtId="165" fontId="36" fillId="0" borderId="0" xfId="4" applyFont="1" applyBorder="1" applyAlignment="1">
      <alignment horizontal="left" vertical="center" wrapText="1"/>
    </xf>
    <xf numFmtId="165" fontId="9" fillId="0" borderId="0" xfId="4" applyFont="1" applyBorder="1" applyAlignment="1">
      <alignment horizontal="left" vertical="center" wrapText="1"/>
    </xf>
    <xf numFmtId="0" fontId="20" fillId="0" borderId="0" xfId="0" applyFont="1" applyAlignment="1">
      <alignment horizontal="left"/>
    </xf>
    <xf numFmtId="0" fontId="34" fillId="0" borderId="0" xfId="0" applyFont="1" applyAlignment="1">
      <alignment horizontal="center" vertical="center"/>
    </xf>
    <xf numFmtId="0" fontId="20" fillId="0" borderId="0" xfId="0" applyFont="1" applyAlignment="1">
      <alignment horizontal="left"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6"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wrapText="1"/>
    </xf>
    <xf numFmtId="1" fontId="11" fillId="0" borderId="3" xfId="0" applyNumberFormat="1" applyFont="1" applyBorder="1" applyAlignment="1">
      <alignment horizontal="center" vertical="center"/>
    </xf>
    <xf numFmtId="1" fontId="11" fillId="0" borderId="40" xfId="0" applyNumberFormat="1" applyFont="1" applyBorder="1" applyAlignment="1">
      <alignment horizontal="center" vertical="center"/>
    </xf>
    <xf numFmtId="1" fontId="11" fillId="0" borderId="7" xfId="0" applyNumberFormat="1" applyFont="1" applyBorder="1" applyAlignment="1">
      <alignment horizontal="center" vertical="center"/>
    </xf>
    <xf numFmtId="1" fontId="11" fillId="0" borderId="41" xfId="0" applyNumberFormat="1" applyFont="1" applyBorder="1" applyAlignment="1">
      <alignment horizontal="center" vertical="center"/>
    </xf>
    <xf numFmtId="1" fontId="11" fillId="0" borderId="39" xfId="0" applyNumberFormat="1" applyFont="1" applyBorder="1" applyAlignment="1">
      <alignment horizontal="center" vertical="center"/>
    </xf>
    <xf numFmtId="1" fontId="11" fillId="0" borderId="42" xfId="0" applyNumberFormat="1" applyFont="1" applyBorder="1" applyAlignment="1">
      <alignment horizontal="center" vertical="center"/>
    </xf>
    <xf numFmtId="49" fontId="8" fillId="6" borderId="4" xfId="0" applyNumberFormat="1" applyFont="1" applyFill="1" applyBorder="1" applyAlignment="1">
      <alignment horizontal="center" vertical="center"/>
    </xf>
    <xf numFmtId="49" fontId="8" fillId="6" borderId="5"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1" fontId="11" fillId="0" borderId="4" xfId="0" applyNumberFormat="1" applyFont="1" applyBorder="1" applyAlignment="1">
      <alignment horizontal="center" vertical="center"/>
    </xf>
    <xf numFmtId="1" fontId="11" fillId="0" borderId="5"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 fontId="11" fillId="0" borderId="4" xfId="0" applyNumberFormat="1" applyFont="1" applyBorder="1" applyAlignment="1">
      <alignment horizontal="center" vertical="center" wrapText="1"/>
    </xf>
    <xf numFmtId="1" fontId="11" fillId="0" borderId="5"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8" fillId="6" borderId="5" xfId="0" applyFont="1" applyFill="1" applyBorder="1" applyAlignment="1">
      <alignment horizontal="center" vertical="center"/>
    </xf>
    <xf numFmtId="0" fontId="5" fillId="0" borderId="0" xfId="0" applyFont="1" applyAlignment="1">
      <alignment horizontal="left" vertical="center" wrapText="1"/>
    </xf>
    <xf numFmtId="0" fontId="11" fillId="0" borderId="2" xfId="0" applyFont="1" applyBorder="1" applyAlignment="1">
      <alignment horizontal="left" vertical="center"/>
    </xf>
    <xf numFmtId="0" fontId="5"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15" fillId="0" borderId="0" xfId="0" applyFont="1" applyAlignment="1">
      <alignment horizontal="center" vertical="center"/>
    </xf>
    <xf numFmtId="0" fontId="5" fillId="0" borderId="2" xfId="0" applyFont="1" applyBorder="1" applyAlignment="1">
      <alignment horizontal="left" vertical="center" textRotation="90" wrapText="1"/>
    </xf>
    <xf numFmtId="0" fontId="5" fillId="6" borderId="2" xfId="0" applyFont="1" applyFill="1" applyBorder="1" applyAlignment="1">
      <alignment horizontal="center" vertical="center" wrapText="1"/>
    </xf>
    <xf numFmtId="165" fontId="5" fillId="0" borderId="2" xfId="4" applyFont="1" applyFill="1" applyBorder="1" applyAlignment="1">
      <alignment horizontal="center" vertical="center" textRotation="90" wrapText="1"/>
    </xf>
    <xf numFmtId="0" fontId="6"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top" wrapText="1"/>
    </xf>
    <xf numFmtId="0" fontId="5" fillId="0" borderId="33" xfId="0" applyFont="1" applyBorder="1" applyAlignment="1">
      <alignment horizontal="left" vertical="top" wrapText="1"/>
    </xf>
    <xf numFmtId="0" fontId="5" fillId="0" borderId="32" xfId="0" applyFont="1" applyBorder="1" applyAlignment="1">
      <alignment horizontal="left" vertical="top" wrapText="1"/>
    </xf>
    <xf numFmtId="0" fontId="5" fillId="0" borderId="8" xfId="0" applyFont="1" applyBorder="1" applyAlignment="1">
      <alignment horizontal="left" vertical="center" wrapText="1"/>
    </xf>
    <xf numFmtId="0" fontId="5" fillId="0" borderId="33" xfId="0" applyFont="1" applyBorder="1" applyAlignment="1">
      <alignment horizontal="left" vertical="center" wrapText="1"/>
    </xf>
    <xf numFmtId="0" fontId="15" fillId="0" borderId="8"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8" xfId="0" applyFont="1" applyBorder="1" applyAlignment="1">
      <alignment horizontal="center" vertical="top" wrapText="1"/>
    </xf>
    <xf numFmtId="0" fontId="5" fillId="0" borderId="33" xfId="0" applyFont="1" applyBorder="1" applyAlignment="1">
      <alignment horizontal="center" vertical="top" wrapText="1"/>
    </xf>
    <xf numFmtId="0" fontId="20" fillId="0" borderId="2" xfId="0" applyFont="1" applyBorder="1" applyAlignment="1">
      <alignment horizontal="left" vertical="center" wrapText="1"/>
    </xf>
    <xf numFmtId="0" fontId="5" fillId="0" borderId="32" xfId="0" applyFont="1" applyBorder="1" applyAlignment="1">
      <alignment horizontal="left" vertical="center" wrapText="1"/>
    </xf>
    <xf numFmtId="0" fontId="41" fillId="0" borderId="8" xfId="0" applyFont="1" applyBorder="1" applyAlignment="1">
      <alignment horizontal="left"/>
    </xf>
    <xf numFmtId="0" fontId="41" fillId="0" borderId="33" xfId="0" applyFont="1" applyBorder="1" applyAlignment="1">
      <alignment horizontal="left"/>
    </xf>
    <xf numFmtId="0" fontId="41" fillId="0" borderId="32" xfId="0" applyFont="1" applyBorder="1" applyAlignment="1">
      <alignment horizontal="left"/>
    </xf>
    <xf numFmtId="0" fontId="24" fillId="0" borderId="8" xfId="0" applyFont="1" applyBorder="1" applyAlignment="1">
      <alignment horizontal="left" wrapText="1"/>
    </xf>
    <xf numFmtId="0" fontId="24" fillId="0" borderId="33" xfId="0" applyFont="1" applyBorder="1" applyAlignment="1">
      <alignment horizontal="left" wrapText="1"/>
    </xf>
    <xf numFmtId="0" fontId="24" fillId="0" borderId="32" xfId="0" applyFont="1" applyBorder="1" applyAlignment="1">
      <alignment horizontal="left" wrapText="1"/>
    </xf>
    <xf numFmtId="0" fontId="15" fillId="0" borderId="32" xfId="0" applyFont="1" applyBorder="1" applyAlignment="1">
      <alignment horizontal="center" vertical="center" wrapText="1"/>
    </xf>
    <xf numFmtId="0" fontId="5" fillId="0" borderId="0" xfId="0" applyFont="1" applyAlignment="1">
      <alignment horizontal="left" vertical="top" wrapText="1"/>
    </xf>
    <xf numFmtId="0" fontId="15" fillId="0" borderId="0" xfId="0" applyFont="1" applyAlignment="1">
      <alignment horizontal="left" vertical="top" wrapText="1"/>
    </xf>
    <xf numFmtId="164" fontId="5" fillId="0" borderId="8" xfId="0" applyNumberFormat="1" applyFont="1" applyBorder="1" applyAlignment="1">
      <alignment horizontal="center" vertical="top" wrapText="1"/>
    </xf>
    <xf numFmtId="164" fontId="5" fillId="0" borderId="33" xfId="0" applyNumberFormat="1" applyFont="1" applyBorder="1" applyAlignment="1">
      <alignment horizontal="center" vertical="top" wrapText="1"/>
    </xf>
    <xf numFmtId="164" fontId="5" fillId="0" borderId="32" xfId="0" applyNumberFormat="1" applyFont="1" applyBorder="1" applyAlignment="1">
      <alignment horizontal="center" vertical="top" wrapText="1"/>
    </xf>
    <xf numFmtId="0" fontId="5" fillId="0" borderId="2" xfId="0" applyFont="1" applyBorder="1" applyAlignment="1">
      <alignment horizontal="left" vertical="top" wrapText="1"/>
    </xf>
    <xf numFmtId="0" fontId="15" fillId="0" borderId="4" xfId="0" applyFont="1" applyBorder="1" applyAlignment="1">
      <alignment horizontal="left" vertical="top" wrapText="1"/>
    </xf>
    <xf numFmtId="164" fontId="20" fillId="0" borderId="2" xfId="0" applyNumberFormat="1" applyFont="1" applyBorder="1" applyAlignment="1"/>
    <xf numFmtId="0" fontId="20" fillId="0" borderId="2" xfId="0" applyFont="1" applyBorder="1" applyAlignment="1"/>
    <xf numFmtId="0" fontId="15" fillId="9" borderId="2" xfId="0" applyFont="1" applyFill="1" applyBorder="1" applyAlignment="1">
      <alignment horizontal="center" vertical="top" wrapText="1"/>
    </xf>
    <xf numFmtId="0" fontId="15" fillId="0" borderId="2" xfId="0" applyFont="1" applyBorder="1" applyAlignment="1">
      <alignment horizontal="center" vertical="top" wrapText="1"/>
    </xf>
    <xf numFmtId="0" fontId="15" fillId="0" borderId="8" xfId="0" applyFont="1" applyBorder="1" applyAlignment="1">
      <alignment horizontal="center" vertical="top" wrapText="1"/>
    </xf>
    <xf numFmtId="0" fontId="15" fillId="0" borderId="33" xfId="0" applyFont="1" applyBorder="1" applyAlignment="1">
      <alignment horizontal="center" vertical="top" wrapText="1"/>
    </xf>
    <xf numFmtId="0" fontId="15" fillId="0" borderId="32" xfId="0" applyFont="1" applyBorder="1" applyAlignment="1">
      <alignment horizontal="center" vertical="top" wrapText="1"/>
    </xf>
    <xf numFmtId="0" fontId="5" fillId="6" borderId="2" xfId="0" applyFont="1" applyFill="1" applyBorder="1" applyAlignment="1">
      <alignment horizontal="left" vertical="center" wrapText="1"/>
    </xf>
    <xf numFmtId="0" fontId="38" fillId="0" borderId="0" xfId="0" applyFont="1" applyAlignment="1">
      <alignment horizontal="left" vertical="top" wrapText="1"/>
    </xf>
    <xf numFmtId="0" fontId="19" fillId="0" borderId="0" xfId="0" applyFont="1" applyAlignment="1">
      <alignment horizontal="left" vertical="top" wrapText="1"/>
    </xf>
    <xf numFmtId="0" fontId="5" fillId="0" borderId="0" xfId="0" applyFont="1" applyAlignment="1">
      <alignment horizontal="left" vertical="top"/>
    </xf>
    <xf numFmtId="0" fontId="15" fillId="0" borderId="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2" xfId="0" applyFont="1" applyBorder="1" applyAlignment="1">
      <alignment horizontal="center" vertical="center" wrapText="1"/>
    </xf>
    <xf numFmtId="164" fontId="5" fillId="0" borderId="2" xfId="4" applyNumberFormat="1" applyFont="1" applyFill="1" applyBorder="1" applyAlignment="1">
      <alignment horizont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top" wrapText="1"/>
    </xf>
    <xf numFmtId="165" fontId="15" fillId="0" borderId="2" xfId="4" applyFont="1" applyFill="1" applyBorder="1" applyAlignment="1">
      <alignment horizontal="center" vertical="top" wrapText="1"/>
    </xf>
    <xf numFmtId="0" fontId="20" fillId="0" borderId="2" xfId="0" applyFont="1" applyBorder="1" applyAlignment="1">
      <alignment horizontal="center"/>
    </xf>
    <xf numFmtId="164" fontId="5" fillId="0" borderId="2" xfId="4" applyNumberFormat="1" applyFont="1" applyFill="1" applyBorder="1" applyAlignment="1">
      <alignment horizontal="center" vertical="top" wrapText="1"/>
    </xf>
    <xf numFmtId="0" fontId="5" fillId="0" borderId="4" xfId="0" applyFont="1" applyBorder="1" applyAlignment="1">
      <alignment horizontal="left" vertical="top" wrapText="1"/>
    </xf>
    <xf numFmtId="167" fontId="5" fillId="0" borderId="2" xfId="0" applyNumberFormat="1" applyFont="1" applyBorder="1" applyAlignment="1">
      <alignment horizontal="right" wrapText="1"/>
    </xf>
    <xf numFmtId="0" fontId="20" fillId="0" borderId="2" xfId="0" applyFont="1" applyBorder="1" applyAlignment="1">
      <alignment horizontal="right"/>
    </xf>
    <xf numFmtId="164" fontId="15" fillId="0" borderId="2" xfId="4" applyNumberFormat="1" applyFont="1" applyFill="1" applyBorder="1" applyAlignment="1">
      <alignment vertical="center" wrapText="1"/>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14" fontId="5" fillId="0" borderId="31" xfId="0" applyNumberFormat="1" applyFont="1" applyBorder="1" applyAlignment="1">
      <alignment horizontal="left"/>
    </xf>
    <xf numFmtId="14" fontId="5" fillId="0" borderId="0" xfId="0" applyNumberFormat="1" applyFont="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49" fontId="5" fillId="0" borderId="31" xfId="0" applyNumberFormat="1" applyFont="1" applyBorder="1" applyAlignment="1">
      <alignment horizontal="left"/>
    </xf>
    <xf numFmtId="0" fontId="21" fillId="0" borderId="0" xfId="0" applyFont="1" applyAlignment="1">
      <alignment horizontal="left" vertical="center" wrapText="1"/>
    </xf>
    <xf numFmtId="0" fontId="5" fillId="0" borderId="0" xfId="0" applyFont="1" applyAlignment="1">
      <alignment horizontal="left"/>
    </xf>
    <xf numFmtId="0" fontId="5" fillId="6" borderId="0" xfId="0" applyFont="1" applyFill="1" applyAlignment="1">
      <alignment horizontal="left" vertical="top" wrapText="1"/>
    </xf>
    <xf numFmtId="0" fontId="5" fillId="6" borderId="0" xfId="0" applyFont="1" applyFill="1" applyAlignment="1">
      <alignment horizontal="left" vertical="center" wrapText="1"/>
    </xf>
    <xf numFmtId="49" fontId="5" fillId="0" borderId="0" xfId="0" applyNumberFormat="1" applyFont="1" applyAlignment="1">
      <alignment horizontal="left" vertical="top" wrapText="1"/>
    </xf>
    <xf numFmtId="49" fontId="5" fillId="0" borderId="0" xfId="0" applyNumberFormat="1" applyFont="1" applyAlignment="1">
      <alignment horizontal="left" vertical="center" wrapText="1"/>
    </xf>
    <xf numFmtId="0" fontId="20" fillId="0" borderId="8" xfId="0" applyFont="1" applyBorder="1" applyAlignment="1">
      <alignment horizontal="center" vertical="center"/>
    </xf>
    <xf numFmtId="0" fontId="20" fillId="0" borderId="33" xfId="0" applyFont="1" applyBorder="1" applyAlignment="1">
      <alignment horizontal="center" vertical="center"/>
    </xf>
    <xf numFmtId="0" fontId="20" fillId="0" borderId="32" xfId="0" applyFont="1" applyBorder="1" applyAlignment="1">
      <alignment horizontal="center" vertical="center"/>
    </xf>
    <xf numFmtId="0" fontId="20" fillId="0" borderId="2" xfId="0" applyFont="1" applyBorder="1" applyAlignment="1">
      <alignment horizontal="center" vertical="center"/>
    </xf>
    <xf numFmtId="164" fontId="15" fillId="0" borderId="2" xfId="0" applyNumberFormat="1" applyFont="1" applyBorder="1" applyAlignment="1">
      <alignment horizontal="center" vertical="top" wrapText="1"/>
    </xf>
    <xf numFmtId="0" fontId="15" fillId="0" borderId="2" xfId="0" applyFont="1" applyBorder="1" applyAlignment="1">
      <alignment horizontal="left"/>
    </xf>
    <xf numFmtId="0" fontId="5" fillId="6" borderId="2" xfId="0" applyFont="1" applyFill="1" applyBorder="1" applyAlignment="1">
      <alignment horizontal="left" vertical="top" wrapText="1"/>
    </xf>
    <xf numFmtId="0" fontId="21" fillId="0" borderId="8" xfId="0" applyFont="1" applyBorder="1" applyAlignment="1">
      <alignment horizontal="left" vertical="center" wrapText="1"/>
    </xf>
    <xf numFmtId="0" fontId="21" fillId="0" borderId="33" xfId="0" applyFont="1" applyBorder="1" applyAlignment="1">
      <alignment horizontal="left" vertical="center" wrapText="1"/>
    </xf>
    <xf numFmtId="0" fontId="21" fillId="0" borderId="32" xfId="0" applyFont="1" applyBorder="1" applyAlignment="1">
      <alignment horizontal="left" vertical="center" wrapText="1"/>
    </xf>
    <xf numFmtId="0" fontId="21" fillId="0" borderId="0" xfId="0" applyFont="1" applyAlignment="1">
      <alignment horizontal="left"/>
    </xf>
    <xf numFmtId="0" fontId="15" fillId="0" borderId="2" xfId="0" applyFont="1" applyBorder="1" applyAlignment="1">
      <alignment horizontal="right" vertical="top" wrapText="1"/>
    </xf>
    <xf numFmtId="164" fontId="15" fillId="0" borderId="2" xfId="0" applyNumberFormat="1" applyFont="1" applyBorder="1" applyAlignment="1">
      <alignment horizontal="right" vertical="top" wrapText="1"/>
    </xf>
    <xf numFmtId="0" fontId="5" fillId="0" borderId="2" xfId="0" applyFont="1" applyBorder="1" applyAlignment="1">
      <alignment horizontal="center" vertical="top" wrapText="1"/>
    </xf>
    <xf numFmtId="0" fontId="5" fillId="0" borderId="32" xfId="0" applyFont="1" applyBorder="1" applyAlignment="1">
      <alignment horizontal="center" vertical="top"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6"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49" fontId="11" fillId="0" borderId="36"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36" xfId="0" applyFont="1" applyBorder="1" applyAlignment="1">
      <alignment horizontal="center" vertical="center"/>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 xfId="0" applyFont="1" applyBorder="1" applyAlignment="1">
      <alignment horizontal="center" vertical="center" wrapText="1"/>
    </xf>
    <xf numFmtId="0" fontId="22" fillId="0" borderId="2" xfId="0" applyFont="1" applyBorder="1" applyAlignment="1">
      <alignment horizontal="center"/>
    </xf>
    <xf numFmtId="0" fontId="8" fillId="0" borderId="2" xfId="0" applyFont="1" applyBorder="1" applyAlignment="1">
      <alignment vertical="center" wrapText="1"/>
    </xf>
    <xf numFmtId="0" fontId="24" fillId="0" borderId="2" xfId="0" applyFont="1" applyBorder="1" applyAlignment="1">
      <alignment vertical="center"/>
    </xf>
    <xf numFmtId="0" fontId="37" fillId="0" borderId="2" xfId="0" applyFont="1" applyBorder="1" applyAlignment="1">
      <alignment vertical="center"/>
    </xf>
    <xf numFmtId="0" fontId="25" fillId="0" borderId="2" xfId="0" applyFont="1" applyBorder="1" applyAlignment="1">
      <alignment vertical="center"/>
    </xf>
    <xf numFmtId="0" fontId="25" fillId="0" borderId="2" xfId="0" applyFont="1" applyBorder="1"/>
    <xf numFmtId="0" fontId="24" fillId="0" borderId="2" xfId="0" applyFont="1" applyBorder="1"/>
    <xf numFmtId="0" fontId="25" fillId="0" borderId="2" xfId="0" applyFont="1" applyBorder="1" applyAlignment="1">
      <alignment horizontal="justify" vertical="center"/>
    </xf>
    <xf numFmtId="0" fontId="24" fillId="0" borderId="2" xfId="0" applyFont="1" applyBorder="1" applyAlignment="1">
      <alignment horizontal="justify" vertical="center"/>
    </xf>
  </cellXfs>
  <cellStyles count="9">
    <cellStyle name="Вывод" xfId="3" builtinId="21"/>
    <cellStyle name="Нейтральный" xfId="2" builtinId="28"/>
    <cellStyle name="Обычный" xfId="0" builtinId="0"/>
    <cellStyle name="Обычный 2" xfId="6" xr:uid="{00000000-0005-0000-0000-000003000000}"/>
    <cellStyle name="Обычный 3" xfId="7" xr:uid="{00000000-0005-0000-0000-000004000000}"/>
    <cellStyle name="Обычный 4" xfId="8" xr:uid="{00000000-0005-0000-0000-000005000000}"/>
    <cellStyle name="Обычный 5" xfId="5" xr:uid="{00000000-0005-0000-0000-000006000000}"/>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showWhiteSpace="0" view="pageBreakPreview" topLeftCell="A4" zoomScaleNormal="100" zoomScaleSheetLayoutView="100" workbookViewId="0">
      <selection activeCell="K41" sqref="K41"/>
    </sheetView>
  </sheetViews>
  <sheetFormatPr defaultRowHeight="18" x14ac:dyDescent="0.25"/>
  <cols>
    <col min="1" max="3" width="9.140625" style="1"/>
    <col min="4" max="4" width="14.28515625" style="1" customWidth="1"/>
    <col min="5" max="5" width="10.42578125" style="1" customWidth="1"/>
    <col min="6" max="7" width="9.140625" style="1"/>
    <col min="8" max="8" width="6.5703125" style="1" customWidth="1"/>
    <col min="9" max="9" width="12.140625" style="1" customWidth="1"/>
    <col min="10" max="10" width="8" style="1" customWidth="1"/>
    <col min="11" max="16384" width="9.140625" style="1"/>
  </cols>
  <sheetData>
    <row r="1" spans="1:15" x14ac:dyDescent="0.25">
      <c r="F1" s="70"/>
      <c r="G1" s="8"/>
      <c r="H1" s="8"/>
      <c r="I1" s="8"/>
      <c r="L1" s="227" t="s">
        <v>200</v>
      </c>
      <c r="M1" s="227"/>
      <c r="N1" s="227"/>
    </row>
    <row r="2" spans="1:15" x14ac:dyDescent="0.25">
      <c r="G2" s="71"/>
      <c r="H2" s="71"/>
      <c r="I2" s="71"/>
      <c r="L2" s="227" t="s">
        <v>201</v>
      </c>
      <c r="M2" s="227"/>
      <c r="N2" s="227"/>
    </row>
    <row r="3" spans="1:15" x14ac:dyDescent="0.25">
      <c r="L3" s="227" t="s">
        <v>202</v>
      </c>
      <c r="M3" s="227"/>
      <c r="N3" s="227"/>
    </row>
    <row r="4" spans="1:15" x14ac:dyDescent="0.25">
      <c r="L4" s="75"/>
      <c r="M4" s="75"/>
      <c r="N4" s="75"/>
    </row>
    <row r="6" spans="1:15" ht="23.25" x14ac:dyDescent="0.25">
      <c r="G6" s="235" t="s">
        <v>86</v>
      </c>
      <c r="H6" s="235"/>
      <c r="I6" s="235"/>
      <c r="J6" s="235"/>
    </row>
    <row r="7" spans="1:15" x14ac:dyDescent="0.25">
      <c r="F7" s="218" t="s">
        <v>203</v>
      </c>
      <c r="G7" s="218"/>
      <c r="H7" s="218"/>
      <c r="I7" s="218"/>
      <c r="J7" s="218"/>
      <c r="K7" s="218"/>
    </row>
    <row r="8" spans="1:15" ht="18.75" x14ac:dyDescent="0.3">
      <c r="A8" s="231" t="s">
        <v>204</v>
      </c>
      <c r="B8" s="231"/>
      <c r="C8" s="231"/>
      <c r="D8" s="231"/>
      <c r="E8" s="231"/>
      <c r="F8" s="231"/>
      <c r="G8" s="231"/>
      <c r="H8" s="231"/>
      <c r="I8" s="231"/>
      <c r="J8" s="231"/>
      <c r="K8" s="231"/>
      <c r="L8" s="231"/>
      <c r="M8" s="231"/>
      <c r="N8" s="231"/>
      <c r="O8" s="231"/>
    </row>
    <row r="9" spans="1:15" ht="18.75" x14ac:dyDescent="0.3">
      <c r="A9" s="77"/>
      <c r="B9" s="216" t="s">
        <v>205</v>
      </c>
      <c r="C9" s="216"/>
      <c r="D9" s="216"/>
      <c r="E9" s="216"/>
      <c r="F9" s="216"/>
      <c r="G9" s="216"/>
      <c r="H9" s="216"/>
      <c r="I9" s="216"/>
      <c r="J9" s="216"/>
      <c r="K9" s="216"/>
      <c r="L9" s="216"/>
      <c r="M9" s="216"/>
      <c r="N9" s="216"/>
      <c r="O9" s="80"/>
    </row>
    <row r="10" spans="1:15" x14ac:dyDescent="0.25">
      <c r="A10" s="34"/>
      <c r="B10" s="34"/>
      <c r="C10" s="34"/>
      <c r="D10" s="34"/>
      <c r="E10" s="226" t="s">
        <v>87</v>
      </c>
      <c r="F10" s="226"/>
      <c r="G10" s="226"/>
      <c r="H10" s="226"/>
      <c r="I10" s="226"/>
      <c r="J10" s="226"/>
      <c r="K10" s="226"/>
      <c r="L10" s="226"/>
    </row>
    <row r="12" spans="1:15" ht="18.75" x14ac:dyDescent="0.3">
      <c r="A12" s="7"/>
      <c r="B12" s="221" t="s">
        <v>210</v>
      </c>
      <c r="C12" s="221"/>
      <c r="D12" s="221"/>
      <c r="E12" s="76" t="s">
        <v>208</v>
      </c>
      <c r="G12" s="222" t="s">
        <v>209</v>
      </c>
      <c r="H12" s="222"/>
      <c r="I12" s="222"/>
      <c r="J12" s="222"/>
      <c r="K12" s="222"/>
      <c r="L12" s="222"/>
      <c r="M12" s="222"/>
    </row>
    <row r="13" spans="1:15" x14ac:dyDescent="0.25">
      <c r="A13" s="7"/>
      <c r="B13" s="221"/>
      <c r="C13" s="221"/>
      <c r="D13" s="221"/>
      <c r="E13" s="81" t="s">
        <v>206</v>
      </c>
      <c r="F13" s="7"/>
      <c r="G13" s="225" t="s">
        <v>207</v>
      </c>
      <c r="H13" s="225"/>
      <c r="I13" s="225"/>
      <c r="J13" s="225"/>
      <c r="K13" s="225"/>
      <c r="L13" s="225"/>
      <c r="M13" s="225"/>
    </row>
    <row r="14" spans="1:15" ht="18.75" x14ac:dyDescent="0.3">
      <c r="A14" s="72"/>
      <c r="F14" s="77"/>
      <c r="N14" s="77"/>
    </row>
    <row r="15" spans="1:15" ht="18" customHeight="1" x14ac:dyDescent="0.25">
      <c r="A15" s="72"/>
      <c r="B15" s="224" t="s">
        <v>211</v>
      </c>
      <c r="C15" s="224"/>
      <c r="D15" s="224"/>
      <c r="E15" s="232" t="s">
        <v>223</v>
      </c>
      <c r="F15" s="233"/>
      <c r="G15" s="233"/>
      <c r="H15" s="233"/>
      <c r="I15" s="233"/>
      <c r="N15" s="79"/>
    </row>
    <row r="16" spans="1:15" ht="27" customHeight="1" x14ac:dyDescent="0.25">
      <c r="B16" s="224"/>
      <c r="C16" s="224"/>
      <c r="D16" s="224"/>
      <c r="E16" s="233"/>
      <c r="F16" s="233"/>
      <c r="G16" s="233"/>
      <c r="H16" s="233"/>
      <c r="I16" s="233"/>
    </row>
    <row r="17" spans="1:14" ht="19.5" customHeight="1" x14ac:dyDescent="0.25">
      <c r="A17" s="74"/>
      <c r="I17" s="82"/>
      <c r="J17" s="82"/>
      <c r="K17" s="74"/>
      <c r="L17" s="74"/>
      <c r="M17" s="74"/>
      <c r="N17" s="74"/>
    </row>
    <row r="18" spans="1:14" ht="26.25" customHeight="1" x14ac:dyDescent="0.3">
      <c r="B18" s="223" t="s">
        <v>216</v>
      </c>
      <c r="C18" s="223"/>
      <c r="E18" s="220" t="s">
        <v>212</v>
      </c>
      <c r="F18" s="220"/>
      <c r="G18" s="220"/>
      <c r="H18" s="220"/>
      <c r="I18" s="220"/>
      <c r="J18" s="220"/>
      <c r="K18" s="220"/>
      <c r="L18" s="220"/>
      <c r="M18" s="220"/>
      <c r="N18" s="220"/>
    </row>
    <row r="20" spans="1:14" ht="15.75" customHeight="1" x14ac:dyDescent="0.3">
      <c r="B20" s="223" t="s">
        <v>215</v>
      </c>
      <c r="C20" s="223"/>
      <c r="E20" s="220" t="s">
        <v>213</v>
      </c>
      <c r="F20" s="220"/>
      <c r="G20" s="220"/>
      <c r="H20" s="220"/>
      <c r="I20" s="220"/>
      <c r="J20" s="220"/>
      <c r="K20" s="220"/>
      <c r="L20" s="220"/>
      <c r="M20" s="220"/>
      <c r="N20" s="220"/>
    </row>
    <row r="21" spans="1:14" ht="0.75" customHeight="1" x14ac:dyDescent="0.25">
      <c r="B21" s="219"/>
      <c r="C21" s="219"/>
    </row>
    <row r="22" spans="1:14" ht="24" customHeight="1" x14ac:dyDescent="0.25">
      <c r="B22" s="228" t="s">
        <v>224</v>
      </c>
      <c r="C22" s="228"/>
      <c r="D22" s="228"/>
    </row>
    <row r="23" spans="1:14" x14ac:dyDescent="0.25">
      <c r="B23" s="228"/>
      <c r="C23" s="228"/>
      <c r="D23" s="228"/>
      <c r="E23" s="75" t="s">
        <v>229</v>
      </c>
      <c r="F23" s="75"/>
      <c r="G23" s="75"/>
      <c r="H23" s="78"/>
      <c r="I23" s="78"/>
      <c r="J23" s="78"/>
      <c r="K23" s="78"/>
      <c r="L23" s="78"/>
      <c r="M23" s="78"/>
      <c r="N23" s="78"/>
    </row>
    <row r="25" spans="1:14" x14ac:dyDescent="0.25">
      <c r="B25" s="236" t="s">
        <v>225</v>
      </c>
      <c r="C25" s="236"/>
      <c r="D25" s="84" t="s">
        <v>88</v>
      </c>
      <c r="E25" s="218" t="s">
        <v>227</v>
      </c>
      <c r="F25" s="218"/>
      <c r="G25" s="218"/>
      <c r="H25" s="218"/>
      <c r="I25" s="75" t="s">
        <v>222</v>
      </c>
      <c r="J25" s="218" t="s">
        <v>226</v>
      </c>
      <c r="K25" s="218"/>
      <c r="L25" s="218"/>
      <c r="M25" s="218"/>
      <c r="N25" s="78">
        <v>2024</v>
      </c>
    </row>
    <row r="26" spans="1:14" x14ac:dyDescent="0.25">
      <c r="B26" s="83"/>
      <c r="C26" s="83"/>
      <c r="D26" s="83"/>
    </row>
    <row r="27" spans="1:14" x14ac:dyDescent="0.25">
      <c r="B27" s="228" t="s">
        <v>228</v>
      </c>
      <c r="C27" s="228"/>
      <c r="D27" s="228"/>
    </row>
    <row r="28" spans="1:14" x14ac:dyDescent="0.25">
      <c r="B28" s="228"/>
      <c r="C28" s="228"/>
      <c r="D28" s="228"/>
      <c r="E28" s="220" t="s">
        <v>214</v>
      </c>
      <c r="F28" s="220"/>
      <c r="G28" s="220"/>
      <c r="H28" s="220"/>
      <c r="I28" s="220"/>
      <c r="K28" s="73"/>
    </row>
    <row r="29" spans="1:14" x14ac:dyDescent="0.25">
      <c r="J29" s="72"/>
    </row>
    <row r="30" spans="1:14" x14ac:dyDescent="0.25">
      <c r="B30" s="234" t="s">
        <v>217</v>
      </c>
      <c r="C30" s="234"/>
      <c r="D30" s="234"/>
      <c r="E30" s="73" t="s">
        <v>218</v>
      </c>
      <c r="F30" s="229">
        <v>45128</v>
      </c>
      <c r="G30" s="230"/>
      <c r="H30" s="70" t="s">
        <v>80</v>
      </c>
      <c r="I30" s="78">
        <v>555</v>
      </c>
    </row>
    <row r="31" spans="1:14" x14ac:dyDescent="0.25">
      <c r="D31" s="214"/>
      <c r="E31" s="214"/>
      <c r="H31" s="72"/>
    </row>
    <row r="32" spans="1:14" x14ac:dyDescent="0.25">
      <c r="D32" s="215"/>
      <c r="E32" s="215"/>
      <c r="F32" s="215"/>
      <c r="G32" s="215"/>
      <c r="H32" s="215"/>
      <c r="I32" s="215"/>
    </row>
    <row r="33" spans="4:9" x14ac:dyDescent="0.25">
      <c r="D33" s="8"/>
      <c r="E33" s="8"/>
      <c r="F33" s="8"/>
      <c r="G33" s="8"/>
      <c r="H33" s="9"/>
      <c r="I33" s="8"/>
    </row>
    <row r="34" spans="4:9" x14ac:dyDescent="0.25">
      <c r="D34" s="217"/>
      <c r="E34" s="217"/>
      <c r="F34" s="217"/>
      <c r="G34" s="217"/>
      <c r="H34" s="217"/>
      <c r="I34" s="217"/>
    </row>
    <row r="35" spans="4:9" x14ac:dyDescent="0.25">
      <c r="D35" s="217"/>
      <c r="E35" s="217"/>
      <c r="F35" s="217"/>
      <c r="G35" s="217"/>
      <c r="H35" s="217"/>
      <c r="I35" s="217"/>
    </row>
  </sheetData>
  <mergeCells count="30">
    <mergeCell ref="L1:N1"/>
    <mergeCell ref="B22:D23"/>
    <mergeCell ref="F30:G30"/>
    <mergeCell ref="A8:O8"/>
    <mergeCell ref="L3:N3"/>
    <mergeCell ref="E15:I16"/>
    <mergeCell ref="B27:D28"/>
    <mergeCell ref="E28:I28"/>
    <mergeCell ref="B30:D30"/>
    <mergeCell ref="G6:J6"/>
    <mergeCell ref="B25:C25"/>
    <mergeCell ref="B20:C20"/>
    <mergeCell ref="E20:N20"/>
    <mergeCell ref="J25:M25"/>
    <mergeCell ref="E25:H25"/>
    <mergeCell ref="L2:N2"/>
    <mergeCell ref="F7:K7"/>
    <mergeCell ref="B21:C21"/>
    <mergeCell ref="E18:N18"/>
    <mergeCell ref="B12:D13"/>
    <mergeCell ref="G12:M12"/>
    <mergeCell ref="B18:C18"/>
    <mergeCell ref="B15:D16"/>
    <mergeCell ref="G13:M13"/>
    <mergeCell ref="E10:L10"/>
    <mergeCell ref="D31:E31"/>
    <mergeCell ref="D32:I32"/>
    <mergeCell ref="B9:N9"/>
    <mergeCell ref="D34:I34"/>
    <mergeCell ref="D35:I35"/>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
  <sheetViews>
    <sheetView view="pageBreakPreview" zoomScaleNormal="75" zoomScaleSheetLayoutView="100" workbookViewId="0">
      <selection activeCell="F12" sqref="F12"/>
    </sheetView>
  </sheetViews>
  <sheetFormatPr defaultColWidth="9.140625" defaultRowHeight="18" x14ac:dyDescent="0.25"/>
  <cols>
    <col min="1" max="1" width="9.85546875" style="12" customWidth="1"/>
    <col min="2" max="3" width="17.7109375" style="12" customWidth="1"/>
    <col min="4" max="5" width="11.85546875" style="12" customWidth="1"/>
    <col min="6" max="6" width="14.28515625" style="12" customWidth="1"/>
    <col min="7" max="11" width="11.85546875" style="12" customWidth="1"/>
    <col min="12" max="12" width="15.7109375" style="12" customWidth="1"/>
    <col min="13" max="13" width="12.140625" style="12" customWidth="1"/>
    <col min="14" max="16384" width="9.140625" style="12"/>
  </cols>
  <sheetData>
    <row r="1" spans="1:13" x14ac:dyDescent="0.25">
      <c r="A1" s="239" t="s">
        <v>122</v>
      </c>
      <c r="B1" s="239"/>
      <c r="C1" s="239"/>
      <c r="D1" s="239"/>
      <c r="E1" s="239"/>
      <c r="F1" s="239"/>
      <c r="G1" s="239"/>
      <c r="H1" s="239"/>
      <c r="I1" s="239"/>
      <c r="J1" s="239"/>
      <c r="K1" s="239"/>
      <c r="L1" s="239"/>
      <c r="M1" s="239"/>
    </row>
    <row r="2" spans="1:13" ht="18.75" thickBot="1" x14ac:dyDescent="0.3"/>
    <row r="3" spans="1:13" ht="25.5" customHeight="1" x14ac:dyDescent="0.25">
      <c r="A3" s="240" t="s">
        <v>2</v>
      </c>
      <c r="B3" s="242" t="s">
        <v>92</v>
      </c>
      <c r="C3" s="243"/>
      <c r="D3" s="242" t="s">
        <v>93</v>
      </c>
      <c r="E3" s="243"/>
      <c r="F3" s="242" t="s">
        <v>94</v>
      </c>
      <c r="G3" s="243"/>
      <c r="H3" s="242" t="s">
        <v>3</v>
      </c>
      <c r="I3" s="243"/>
      <c r="J3" s="242" t="s">
        <v>95</v>
      </c>
      <c r="K3" s="243"/>
      <c r="L3" s="246" t="s">
        <v>5</v>
      </c>
      <c r="M3" s="248" t="s">
        <v>6</v>
      </c>
    </row>
    <row r="4" spans="1:13" ht="25.5" customHeight="1" thickBot="1" x14ac:dyDescent="0.3">
      <c r="A4" s="241"/>
      <c r="B4" s="244"/>
      <c r="C4" s="245"/>
      <c r="D4" s="244"/>
      <c r="E4" s="245"/>
      <c r="F4" s="244"/>
      <c r="G4" s="245"/>
      <c r="H4" s="244"/>
      <c r="I4" s="245"/>
      <c r="J4" s="244"/>
      <c r="K4" s="245"/>
      <c r="L4" s="247"/>
      <c r="M4" s="249"/>
    </row>
    <row r="5" spans="1:13" ht="18.75" thickBot="1" x14ac:dyDescent="0.3">
      <c r="A5" s="24">
        <v>1</v>
      </c>
      <c r="B5" s="237">
        <v>2</v>
      </c>
      <c r="C5" s="238"/>
      <c r="D5" s="237">
        <v>3</v>
      </c>
      <c r="E5" s="238"/>
      <c r="F5" s="237">
        <v>4</v>
      </c>
      <c r="G5" s="238"/>
      <c r="H5" s="237">
        <v>6</v>
      </c>
      <c r="I5" s="238"/>
      <c r="J5" s="237">
        <v>7</v>
      </c>
      <c r="K5" s="238"/>
      <c r="L5" s="25">
        <v>8</v>
      </c>
      <c r="M5" s="26">
        <v>9</v>
      </c>
    </row>
    <row r="6" spans="1:13" x14ac:dyDescent="0.25">
      <c r="A6" s="27"/>
      <c r="B6" s="28" t="s">
        <v>7</v>
      </c>
      <c r="C6" s="29" t="s">
        <v>8</v>
      </c>
      <c r="D6" s="28" t="s">
        <v>7</v>
      </c>
      <c r="E6" s="29" t="s">
        <v>8</v>
      </c>
      <c r="F6" s="28" t="s">
        <v>7</v>
      </c>
      <c r="G6" s="29" t="s">
        <v>8</v>
      </c>
      <c r="H6" s="28" t="s">
        <v>7</v>
      </c>
      <c r="I6" s="29" t="s">
        <v>8</v>
      </c>
      <c r="J6" s="28" t="s">
        <v>7</v>
      </c>
      <c r="K6" s="29" t="s">
        <v>8</v>
      </c>
      <c r="L6" s="29" t="s">
        <v>8</v>
      </c>
      <c r="M6" s="30" t="s">
        <v>8</v>
      </c>
    </row>
    <row r="7" spans="1:13" s="201" customFormat="1" x14ac:dyDescent="0.25">
      <c r="A7" s="195" t="s">
        <v>9</v>
      </c>
      <c r="B7" s="196">
        <f>36*C7</f>
        <v>1404</v>
      </c>
      <c r="C7" s="197">
        <v>39</v>
      </c>
      <c r="D7" s="196">
        <f>36*E7</f>
        <v>0</v>
      </c>
      <c r="E7" s="198">
        <v>0</v>
      </c>
      <c r="F7" s="199">
        <f>36*G7</f>
        <v>0</v>
      </c>
      <c r="G7" s="198">
        <v>0</v>
      </c>
      <c r="H7" s="196">
        <f>36*I7</f>
        <v>72</v>
      </c>
      <c r="I7" s="198">
        <v>2</v>
      </c>
      <c r="J7" s="196">
        <f>36*K7</f>
        <v>0</v>
      </c>
      <c r="K7" s="198"/>
      <c r="L7" s="198">
        <v>11</v>
      </c>
      <c r="M7" s="200">
        <f>C7+E7+G7+I7+K7+L7</f>
        <v>52</v>
      </c>
    </row>
    <row r="8" spans="1:13" s="201" customFormat="1" x14ac:dyDescent="0.25">
      <c r="A8" s="195" t="s">
        <v>10</v>
      </c>
      <c r="B8" s="196">
        <f>36*C8</f>
        <v>1008</v>
      </c>
      <c r="C8" s="197">
        <v>28</v>
      </c>
      <c r="D8" s="196">
        <f>36*E8</f>
        <v>108</v>
      </c>
      <c r="E8" s="196">
        <v>3</v>
      </c>
      <c r="F8" s="202">
        <f>36*G8</f>
        <v>288</v>
      </c>
      <c r="G8" s="196">
        <v>8</v>
      </c>
      <c r="H8" s="196">
        <f>36*I8</f>
        <v>72</v>
      </c>
      <c r="I8" s="198">
        <v>2</v>
      </c>
      <c r="J8" s="196">
        <f t="shared" ref="J8:J9" si="0">36*K8</f>
        <v>0</v>
      </c>
      <c r="K8" s="198"/>
      <c r="L8" s="198">
        <v>11</v>
      </c>
      <c r="M8" s="200">
        <f t="shared" ref="M8:M9" si="1">C8+E8+G8+I8+K8+L8</f>
        <v>52</v>
      </c>
    </row>
    <row r="9" spans="1:13" s="201" customFormat="1" x14ac:dyDescent="0.25">
      <c r="A9" s="195" t="s">
        <v>11</v>
      </c>
      <c r="B9" s="196">
        <f>36*C9</f>
        <v>900</v>
      </c>
      <c r="C9" s="197">
        <v>25</v>
      </c>
      <c r="D9" s="196">
        <f t="shared" ref="D9" si="2">36*E9</f>
        <v>36</v>
      </c>
      <c r="E9" s="198">
        <v>1</v>
      </c>
      <c r="F9" s="202">
        <f>36*G9</f>
        <v>288</v>
      </c>
      <c r="G9" s="198">
        <v>8</v>
      </c>
      <c r="H9" s="196">
        <f t="shared" ref="H9" si="3">36*I9</f>
        <v>36</v>
      </c>
      <c r="I9" s="198">
        <v>1</v>
      </c>
      <c r="J9" s="196">
        <f t="shared" si="0"/>
        <v>216</v>
      </c>
      <c r="K9" s="198">
        <v>6</v>
      </c>
      <c r="L9" s="198">
        <v>2</v>
      </c>
      <c r="M9" s="200">
        <f t="shared" si="1"/>
        <v>43</v>
      </c>
    </row>
    <row r="10" spans="1:13" s="33" customFormat="1" ht="18.75" thickBot="1" x14ac:dyDescent="0.3">
      <c r="A10" s="31" t="s">
        <v>12</v>
      </c>
      <c r="B10" s="32">
        <f>SUM(B7:B9)</f>
        <v>3312</v>
      </c>
      <c r="C10" s="32">
        <f>SUM(C7:C9)</f>
        <v>92</v>
      </c>
      <c r="D10" s="32">
        <f t="shared" ref="D10:M10" si="4">SUM(D7:D9)</f>
        <v>144</v>
      </c>
      <c r="E10" s="32">
        <f t="shared" si="4"/>
        <v>4</v>
      </c>
      <c r="F10" s="148">
        <f>F8+F9</f>
        <v>576</v>
      </c>
      <c r="G10" s="32">
        <f t="shared" si="4"/>
        <v>16</v>
      </c>
      <c r="H10" s="32">
        <f t="shared" si="4"/>
        <v>180</v>
      </c>
      <c r="I10" s="32">
        <f t="shared" si="4"/>
        <v>5</v>
      </c>
      <c r="J10" s="32">
        <f t="shared" si="4"/>
        <v>216</v>
      </c>
      <c r="K10" s="32">
        <f t="shared" si="4"/>
        <v>6</v>
      </c>
      <c r="L10" s="32">
        <f t="shared" si="4"/>
        <v>24</v>
      </c>
      <c r="M10" s="32">
        <f t="shared" si="4"/>
        <v>147</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65"/>
  <sheetViews>
    <sheetView view="pageBreakPreview" topLeftCell="A71" zoomScale="60" zoomScaleNormal="70" workbookViewId="0">
      <selection activeCell="U21" sqref="U21"/>
    </sheetView>
  </sheetViews>
  <sheetFormatPr defaultColWidth="9.140625" defaultRowHeight="23.25" customHeight="1" x14ac:dyDescent="0.25"/>
  <cols>
    <col min="1" max="1" width="14.7109375" style="50" customWidth="1"/>
    <col min="2" max="2" width="74.42578125" style="52" customWidth="1"/>
    <col min="3" max="3" width="7.85546875" style="39" customWidth="1"/>
    <col min="4" max="4" width="7.5703125" style="39" customWidth="1"/>
    <col min="5" max="5" width="7.5703125" style="53" customWidth="1"/>
    <col min="6" max="6" width="6.140625" style="40" customWidth="1"/>
    <col min="7" max="7" width="9.5703125" style="39" customWidth="1"/>
    <col min="8" max="8" width="9.5703125" style="48" customWidth="1"/>
    <col min="9" max="12" width="9.5703125" style="39" customWidth="1"/>
    <col min="13" max="13" width="8.5703125" style="39" customWidth="1"/>
    <col min="14" max="14" width="6.42578125" style="39" customWidth="1"/>
    <col min="15" max="15" width="7.85546875" style="39" customWidth="1"/>
    <col min="16" max="16" width="12.140625" style="60" customWidth="1"/>
    <col min="17" max="17" width="13.5703125" style="60" customWidth="1"/>
    <col min="18" max="18" width="13" style="61" customWidth="1"/>
    <col min="19" max="19" width="12.42578125" style="61" customWidth="1"/>
    <col min="20" max="20" width="12.28515625" style="60" customWidth="1"/>
    <col min="21" max="22" width="13.42578125" style="60" customWidth="1"/>
    <col min="23" max="23" width="10.7109375" style="39" customWidth="1"/>
    <col min="24" max="24" width="11.42578125" style="39" bestFit="1" customWidth="1"/>
    <col min="25" max="16384" width="9.140625" style="39"/>
  </cols>
  <sheetData>
    <row r="1" spans="1:26" s="34" customFormat="1" ht="23.25" customHeight="1" x14ac:dyDescent="0.25">
      <c r="A1" s="282" t="s">
        <v>221</v>
      </c>
      <c r="B1" s="282"/>
      <c r="C1" s="282"/>
      <c r="D1" s="282"/>
      <c r="E1" s="282"/>
      <c r="F1" s="282"/>
      <c r="G1" s="282"/>
      <c r="H1" s="282"/>
      <c r="I1" s="282"/>
      <c r="J1" s="282"/>
      <c r="K1" s="282"/>
      <c r="L1" s="282"/>
      <c r="M1" s="282"/>
      <c r="N1" s="282"/>
      <c r="O1" s="282"/>
      <c r="P1" s="282"/>
      <c r="Q1" s="282"/>
      <c r="R1" s="282"/>
      <c r="S1" s="282"/>
      <c r="T1" s="282"/>
      <c r="U1" s="282"/>
      <c r="V1" s="46"/>
      <c r="W1" s="66"/>
      <c r="X1" s="66"/>
    </row>
    <row r="2" spans="1:26" ht="9.75" customHeight="1" x14ac:dyDescent="0.25">
      <c r="A2" s="283" t="s">
        <v>13</v>
      </c>
      <c r="B2" s="284" t="s">
        <v>14</v>
      </c>
      <c r="C2" s="276" t="s">
        <v>15</v>
      </c>
      <c r="D2" s="276"/>
      <c r="E2" s="276"/>
      <c r="F2" s="276"/>
      <c r="G2" s="280" t="s">
        <v>62</v>
      </c>
      <c r="H2" s="276" t="s">
        <v>16</v>
      </c>
      <c r="I2" s="276"/>
      <c r="J2" s="276"/>
      <c r="K2" s="276"/>
      <c r="L2" s="276"/>
      <c r="M2" s="276"/>
      <c r="N2" s="276"/>
      <c r="O2" s="276"/>
      <c r="P2" s="276" t="s">
        <v>17</v>
      </c>
      <c r="Q2" s="276"/>
      <c r="R2" s="276"/>
      <c r="S2" s="276"/>
      <c r="T2" s="276"/>
      <c r="U2" s="263"/>
      <c r="V2" s="264" t="s">
        <v>199</v>
      </c>
      <c r="W2" s="250" t="s">
        <v>187</v>
      </c>
      <c r="X2" s="250"/>
    </row>
    <row r="3" spans="1:26" ht="9.75" customHeight="1" x14ac:dyDescent="0.25">
      <c r="A3" s="283"/>
      <c r="B3" s="284"/>
      <c r="C3" s="276"/>
      <c r="D3" s="276"/>
      <c r="E3" s="276"/>
      <c r="F3" s="276"/>
      <c r="G3" s="280"/>
      <c r="H3" s="276"/>
      <c r="I3" s="276"/>
      <c r="J3" s="276"/>
      <c r="K3" s="276"/>
      <c r="L3" s="276"/>
      <c r="M3" s="276"/>
      <c r="N3" s="276"/>
      <c r="O3" s="276"/>
      <c r="P3" s="276"/>
      <c r="Q3" s="276"/>
      <c r="R3" s="276"/>
      <c r="S3" s="276"/>
      <c r="T3" s="276"/>
      <c r="U3" s="263"/>
      <c r="V3" s="265"/>
      <c r="W3" s="250"/>
      <c r="X3" s="250"/>
    </row>
    <row r="4" spans="1:26" ht="9.75" customHeight="1" x14ac:dyDescent="0.25">
      <c r="A4" s="283"/>
      <c r="B4" s="284"/>
      <c r="C4" s="276"/>
      <c r="D4" s="276"/>
      <c r="E4" s="276"/>
      <c r="F4" s="276"/>
      <c r="G4" s="280"/>
      <c r="H4" s="276"/>
      <c r="I4" s="276"/>
      <c r="J4" s="276"/>
      <c r="K4" s="276"/>
      <c r="L4" s="276"/>
      <c r="M4" s="276"/>
      <c r="N4" s="276"/>
      <c r="O4" s="276"/>
      <c r="P4" s="276"/>
      <c r="Q4" s="276"/>
      <c r="R4" s="276"/>
      <c r="S4" s="276"/>
      <c r="T4" s="276"/>
      <c r="U4" s="263"/>
      <c r="V4" s="265"/>
      <c r="W4" s="250"/>
      <c r="X4" s="250"/>
    </row>
    <row r="5" spans="1:26" ht="9.75" customHeight="1" x14ac:dyDescent="0.25">
      <c r="A5" s="283"/>
      <c r="B5" s="284"/>
      <c r="C5" s="276"/>
      <c r="D5" s="276"/>
      <c r="E5" s="276"/>
      <c r="F5" s="276"/>
      <c r="G5" s="280"/>
      <c r="H5" s="276"/>
      <c r="I5" s="276"/>
      <c r="J5" s="276"/>
      <c r="K5" s="276"/>
      <c r="L5" s="276"/>
      <c r="M5" s="276"/>
      <c r="N5" s="276"/>
      <c r="O5" s="276"/>
      <c r="P5" s="276"/>
      <c r="Q5" s="276"/>
      <c r="R5" s="276"/>
      <c r="S5" s="276"/>
      <c r="T5" s="276"/>
      <c r="U5" s="263"/>
      <c r="V5" s="265"/>
      <c r="W5" s="250"/>
      <c r="X5" s="250"/>
    </row>
    <row r="6" spans="1:26" ht="23.25" customHeight="1" x14ac:dyDescent="0.25">
      <c r="A6" s="283"/>
      <c r="B6" s="284"/>
      <c r="C6" s="276"/>
      <c r="D6" s="276"/>
      <c r="E6" s="276"/>
      <c r="F6" s="276"/>
      <c r="G6" s="280"/>
      <c r="H6" s="280" t="s">
        <v>18</v>
      </c>
      <c r="I6" s="276" t="s">
        <v>63</v>
      </c>
      <c r="J6" s="276"/>
      <c r="K6" s="276"/>
      <c r="L6" s="276"/>
      <c r="M6" s="276"/>
      <c r="N6" s="276"/>
      <c r="O6" s="276"/>
      <c r="P6" s="276" t="s">
        <v>19</v>
      </c>
      <c r="Q6" s="276"/>
      <c r="R6" s="276" t="s">
        <v>20</v>
      </c>
      <c r="S6" s="276"/>
      <c r="T6" s="276" t="s">
        <v>21</v>
      </c>
      <c r="U6" s="263"/>
      <c r="V6" s="265"/>
      <c r="W6" s="250"/>
      <c r="X6" s="250"/>
    </row>
    <row r="7" spans="1:26" ht="28.5" customHeight="1" x14ac:dyDescent="0.25">
      <c r="A7" s="283"/>
      <c r="B7" s="284"/>
      <c r="C7" s="276"/>
      <c r="D7" s="276"/>
      <c r="E7" s="276"/>
      <c r="F7" s="276"/>
      <c r="G7" s="280"/>
      <c r="H7" s="280"/>
      <c r="I7" s="276" t="s">
        <v>64</v>
      </c>
      <c r="J7" s="276"/>
      <c r="K7" s="276"/>
      <c r="L7" s="276"/>
      <c r="M7" s="276"/>
      <c r="N7" s="276"/>
      <c r="O7" s="276"/>
      <c r="P7" s="68" t="s">
        <v>23</v>
      </c>
      <c r="Q7" s="68" t="s">
        <v>24</v>
      </c>
      <c r="R7" s="68" t="s">
        <v>25</v>
      </c>
      <c r="S7" s="68" t="s">
        <v>26</v>
      </c>
      <c r="T7" s="68" t="s">
        <v>27</v>
      </c>
      <c r="U7" s="69" t="s">
        <v>28</v>
      </c>
      <c r="V7" s="265"/>
      <c r="W7" s="250"/>
      <c r="X7" s="250"/>
    </row>
    <row r="8" spans="1:26" ht="18.75" customHeight="1" x14ac:dyDescent="0.25">
      <c r="A8" s="283"/>
      <c r="B8" s="284"/>
      <c r="C8" s="276"/>
      <c r="D8" s="276"/>
      <c r="E8" s="276"/>
      <c r="F8" s="276"/>
      <c r="G8" s="280"/>
      <c r="H8" s="280"/>
      <c r="I8" s="285" t="s">
        <v>22</v>
      </c>
      <c r="J8" s="276" t="s">
        <v>65</v>
      </c>
      <c r="K8" s="276"/>
      <c r="L8" s="276"/>
      <c r="M8" s="276"/>
      <c r="N8" s="276"/>
      <c r="O8" s="276"/>
      <c r="P8" s="63">
        <v>17</v>
      </c>
      <c r="Q8" s="63">
        <v>24</v>
      </c>
      <c r="R8" s="63">
        <v>17</v>
      </c>
      <c r="S8" s="63">
        <v>24</v>
      </c>
      <c r="T8" s="63">
        <v>17</v>
      </c>
      <c r="U8" s="64">
        <v>24</v>
      </c>
      <c r="V8" s="265"/>
      <c r="W8" s="250"/>
      <c r="X8" s="250"/>
    </row>
    <row r="9" spans="1:26" ht="18.75" customHeight="1" x14ac:dyDescent="0.25">
      <c r="A9" s="283"/>
      <c r="B9" s="284"/>
      <c r="C9" s="276"/>
      <c r="D9" s="276"/>
      <c r="E9" s="276"/>
      <c r="F9" s="276"/>
      <c r="G9" s="280"/>
      <c r="H9" s="280"/>
      <c r="I9" s="285"/>
      <c r="J9" s="280" t="s">
        <v>355</v>
      </c>
      <c r="K9" s="280" t="s">
        <v>174</v>
      </c>
      <c r="L9" s="281" t="s">
        <v>175</v>
      </c>
      <c r="M9" s="281" t="s">
        <v>58</v>
      </c>
      <c r="N9" s="280" t="s">
        <v>123</v>
      </c>
      <c r="O9" s="280" t="s">
        <v>404</v>
      </c>
      <c r="P9" s="68" t="s">
        <v>77</v>
      </c>
      <c r="Q9" s="68" t="s">
        <v>77</v>
      </c>
      <c r="R9" s="68" t="s">
        <v>77</v>
      </c>
      <c r="S9" s="68" t="s">
        <v>77</v>
      </c>
      <c r="T9" s="68" t="s">
        <v>77</v>
      </c>
      <c r="U9" s="69" t="s">
        <v>77</v>
      </c>
      <c r="V9" s="265"/>
      <c r="W9" s="250"/>
      <c r="X9" s="250"/>
    </row>
    <row r="10" spans="1:26" ht="23.25" customHeight="1" x14ac:dyDescent="0.25">
      <c r="A10" s="283"/>
      <c r="B10" s="284"/>
      <c r="C10" s="276"/>
      <c r="D10" s="276"/>
      <c r="E10" s="276"/>
      <c r="F10" s="276"/>
      <c r="G10" s="280"/>
      <c r="H10" s="280"/>
      <c r="I10" s="285"/>
      <c r="J10" s="280"/>
      <c r="K10" s="280"/>
      <c r="L10" s="281"/>
      <c r="M10" s="281"/>
      <c r="N10" s="280"/>
      <c r="O10" s="280"/>
      <c r="P10" s="276" t="s">
        <v>96</v>
      </c>
      <c r="Q10" s="276" t="s">
        <v>337</v>
      </c>
      <c r="R10" s="276" t="s">
        <v>389</v>
      </c>
      <c r="S10" s="276" t="s">
        <v>407</v>
      </c>
      <c r="T10" s="276" t="s">
        <v>338</v>
      </c>
      <c r="U10" s="263" t="s">
        <v>406</v>
      </c>
      <c r="V10" s="265"/>
      <c r="W10" s="251" t="s">
        <v>188</v>
      </c>
      <c r="X10" s="251" t="s">
        <v>189</v>
      </c>
    </row>
    <row r="11" spans="1:26" ht="96" customHeight="1" x14ac:dyDescent="0.25">
      <c r="A11" s="283"/>
      <c r="B11" s="284"/>
      <c r="C11" s="62" t="s">
        <v>59</v>
      </c>
      <c r="D11" s="62" t="s">
        <v>60</v>
      </c>
      <c r="E11" s="62" t="s">
        <v>220</v>
      </c>
      <c r="F11" s="62" t="s">
        <v>61</v>
      </c>
      <c r="G11" s="280"/>
      <c r="H11" s="280"/>
      <c r="I11" s="285"/>
      <c r="J11" s="280"/>
      <c r="K11" s="280"/>
      <c r="L11" s="281"/>
      <c r="M11" s="281"/>
      <c r="N11" s="280"/>
      <c r="O11" s="280"/>
      <c r="P11" s="276"/>
      <c r="Q11" s="276"/>
      <c r="R11" s="276"/>
      <c r="S11" s="276"/>
      <c r="T11" s="276"/>
      <c r="U11" s="263"/>
      <c r="V11" s="266"/>
      <c r="W11" s="251"/>
      <c r="X11" s="251"/>
      <c r="Y11" s="45"/>
    </row>
    <row r="12" spans="1:26" ht="23.25" customHeight="1" x14ac:dyDescent="0.25">
      <c r="A12" s="101">
        <v>1</v>
      </c>
      <c r="B12" s="99">
        <v>2</v>
      </c>
      <c r="C12" s="99">
        <v>3</v>
      </c>
      <c r="D12" s="99">
        <v>4</v>
      </c>
      <c r="E12" s="99"/>
      <c r="F12" s="99">
        <v>5</v>
      </c>
      <c r="G12" s="99">
        <v>6</v>
      </c>
      <c r="H12" s="99">
        <v>7</v>
      </c>
      <c r="I12" s="99">
        <v>8</v>
      </c>
      <c r="J12" s="99">
        <v>9</v>
      </c>
      <c r="K12" s="99">
        <v>10</v>
      </c>
      <c r="L12" s="99">
        <v>11</v>
      </c>
      <c r="M12" s="99">
        <v>12</v>
      </c>
      <c r="N12" s="99">
        <v>13</v>
      </c>
      <c r="O12" s="99">
        <v>14</v>
      </c>
      <c r="P12" s="99">
        <v>15</v>
      </c>
      <c r="Q12" s="99">
        <v>16</v>
      </c>
      <c r="R12" s="99">
        <v>17</v>
      </c>
      <c r="S12" s="99">
        <v>18</v>
      </c>
      <c r="T12" s="99">
        <v>19</v>
      </c>
      <c r="U12" s="102">
        <v>20</v>
      </c>
      <c r="V12" s="102">
        <v>21</v>
      </c>
      <c r="W12" s="103">
        <v>22</v>
      </c>
      <c r="X12" s="103">
        <v>23</v>
      </c>
    </row>
    <row r="13" spans="1:26" s="34" customFormat="1" ht="23.25" customHeight="1" x14ac:dyDescent="0.25">
      <c r="A13" s="104"/>
      <c r="B13" s="104" t="s">
        <v>78</v>
      </c>
      <c r="C13" s="209"/>
      <c r="D13" s="209"/>
      <c r="E13" s="209"/>
      <c r="F13" s="209"/>
      <c r="G13" s="105">
        <f>G14+G29+G88</f>
        <v>4428</v>
      </c>
      <c r="H13" s="105">
        <f t="shared" ref="H13:O13" si="0">H14+H29+H88</f>
        <v>10</v>
      </c>
      <c r="I13" s="105">
        <f t="shared" si="0"/>
        <v>3482</v>
      </c>
      <c r="J13" s="105">
        <f t="shared" si="0"/>
        <v>3312</v>
      </c>
      <c r="K13" s="105">
        <f t="shared" si="0"/>
        <v>2438</v>
      </c>
      <c r="L13" s="105">
        <f t="shared" si="0"/>
        <v>68</v>
      </c>
      <c r="M13" s="105">
        <f t="shared" si="0"/>
        <v>720</v>
      </c>
      <c r="N13" s="105">
        <f t="shared" si="0"/>
        <v>95</v>
      </c>
      <c r="O13" s="105">
        <f t="shared" si="0"/>
        <v>75</v>
      </c>
      <c r="P13" s="105">
        <f t="shared" ref="P13:U13" si="1">P14+P29+P83+P88</f>
        <v>612</v>
      </c>
      <c r="Q13" s="105">
        <f t="shared" si="1"/>
        <v>864</v>
      </c>
      <c r="R13" s="105">
        <f t="shared" si="1"/>
        <v>612</v>
      </c>
      <c r="S13" s="105">
        <f t="shared" si="1"/>
        <v>864</v>
      </c>
      <c r="T13" s="105">
        <f t="shared" si="1"/>
        <v>612</v>
      </c>
      <c r="U13" s="105">
        <f t="shared" si="1"/>
        <v>864</v>
      </c>
      <c r="V13" s="273" t="s">
        <v>348</v>
      </c>
      <c r="W13" s="106">
        <f>W29/G29*100</f>
        <v>59.941520467836263</v>
      </c>
      <c r="X13" s="106">
        <f>X29/G29*100</f>
        <v>40.058479532163744</v>
      </c>
      <c r="Y13" s="42"/>
      <c r="Z13" s="65"/>
    </row>
    <row r="14" spans="1:26" s="38" customFormat="1" ht="23.25" customHeight="1" x14ac:dyDescent="0.25">
      <c r="A14" s="107" t="s">
        <v>286</v>
      </c>
      <c r="B14" s="108" t="s">
        <v>29</v>
      </c>
      <c r="C14" s="109">
        <v>0</v>
      </c>
      <c r="D14" s="109">
        <v>10</v>
      </c>
      <c r="E14" s="109">
        <v>14</v>
      </c>
      <c r="F14" s="205">
        <v>4</v>
      </c>
      <c r="G14" s="203">
        <f t="shared" ref="G14:P14" si="2">SUM(G15:G28)</f>
        <v>1476</v>
      </c>
      <c r="H14" s="205">
        <f t="shared" si="2"/>
        <v>0</v>
      </c>
      <c r="I14" s="203">
        <f t="shared" si="2"/>
        <v>1476</v>
      </c>
      <c r="J14" s="203">
        <f t="shared" si="2"/>
        <v>1393</v>
      </c>
      <c r="K14" s="205">
        <f t="shared" si="2"/>
        <v>850</v>
      </c>
      <c r="L14" s="205">
        <f t="shared" si="2"/>
        <v>28</v>
      </c>
      <c r="M14" s="205">
        <f t="shared" si="2"/>
        <v>0</v>
      </c>
      <c r="N14" s="205">
        <f t="shared" si="2"/>
        <v>59</v>
      </c>
      <c r="O14" s="205">
        <f t="shared" si="2"/>
        <v>24</v>
      </c>
      <c r="P14" s="205">
        <f t="shared" si="2"/>
        <v>578</v>
      </c>
      <c r="Q14" s="205">
        <f>Q15+Q16+Q17+Q18+Q19+Q20+Q21+Q22+Q23+Q24+Q25+Q26+Q27+Q28</f>
        <v>748</v>
      </c>
      <c r="R14" s="205">
        <f>SUM(R15:R28)</f>
        <v>34</v>
      </c>
      <c r="S14" s="205">
        <f>SUM(S15:S28)</f>
        <v>33</v>
      </c>
      <c r="T14" s="205">
        <f>SUM(T15:T28)</f>
        <v>0</v>
      </c>
      <c r="U14" s="110">
        <f>SUM(U15:U28)</f>
        <v>0</v>
      </c>
      <c r="V14" s="274"/>
      <c r="W14" s="252"/>
      <c r="X14" s="253"/>
    </row>
    <row r="15" spans="1:26" ht="24" customHeight="1" x14ac:dyDescent="0.25">
      <c r="A15" s="111" t="s">
        <v>285</v>
      </c>
      <c r="B15" s="59" t="s">
        <v>89</v>
      </c>
      <c r="C15" s="113"/>
      <c r="D15" s="113"/>
      <c r="E15" s="113">
        <v>2</v>
      </c>
      <c r="F15" s="126" t="s">
        <v>116</v>
      </c>
      <c r="G15" s="112">
        <f>H15+I15</f>
        <v>94</v>
      </c>
      <c r="H15" s="208"/>
      <c r="I15" s="112">
        <f>J15+N15+O15</f>
        <v>94</v>
      </c>
      <c r="J15" s="112">
        <f>P15+Q15+R15+S15+T15+U15</f>
        <v>78</v>
      </c>
      <c r="K15" s="35">
        <v>36</v>
      </c>
      <c r="L15" s="208">
        <v>2</v>
      </c>
      <c r="M15" s="208"/>
      <c r="N15" s="208">
        <v>10</v>
      </c>
      <c r="O15" s="208">
        <v>6</v>
      </c>
      <c r="P15" s="208">
        <f>17*2</f>
        <v>34</v>
      </c>
      <c r="Q15" s="208">
        <f>22*2</f>
        <v>44</v>
      </c>
      <c r="R15" s="212"/>
      <c r="S15" s="212"/>
      <c r="T15" s="212"/>
      <c r="U15" s="212"/>
      <c r="V15" s="274"/>
      <c r="W15" s="254"/>
      <c r="X15" s="255"/>
    </row>
    <row r="16" spans="1:26" ht="21" customHeight="1" x14ac:dyDescent="0.25">
      <c r="A16" s="111" t="s">
        <v>282</v>
      </c>
      <c r="B16" s="59" t="s">
        <v>30</v>
      </c>
      <c r="C16" s="113"/>
      <c r="D16" s="113">
        <v>2</v>
      </c>
      <c r="E16" s="113">
        <v>2</v>
      </c>
      <c r="F16" s="126"/>
      <c r="G16" s="112">
        <f t="shared" ref="G16:G28" si="3">H16+I16</f>
        <v>119</v>
      </c>
      <c r="H16" s="208"/>
      <c r="I16" s="112">
        <f t="shared" ref="I16:I28" si="4">J16+N16+O16</f>
        <v>119</v>
      </c>
      <c r="J16" s="112">
        <f t="shared" ref="J16:J28" si="5">P16+Q16+R16+S16+T16+U16</f>
        <v>117</v>
      </c>
      <c r="K16" s="35">
        <v>49</v>
      </c>
      <c r="L16" s="208">
        <v>2</v>
      </c>
      <c r="M16" s="208"/>
      <c r="N16" s="208">
        <v>2</v>
      </c>
      <c r="O16" s="208"/>
      <c r="P16" s="208">
        <f>17*3</f>
        <v>51</v>
      </c>
      <c r="Q16" s="208">
        <f>22*3</f>
        <v>66</v>
      </c>
      <c r="R16" s="212"/>
      <c r="S16" s="212"/>
      <c r="T16" s="212"/>
      <c r="U16" s="212"/>
      <c r="V16" s="274"/>
      <c r="W16" s="254"/>
      <c r="X16" s="255"/>
    </row>
    <row r="17" spans="1:24" ht="21" customHeight="1" x14ac:dyDescent="0.25">
      <c r="A17" s="111" t="s">
        <v>283</v>
      </c>
      <c r="B17" s="37" t="s">
        <v>408</v>
      </c>
      <c r="C17" s="113">
        <v>2</v>
      </c>
      <c r="D17" s="113"/>
      <c r="E17" s="113">
        <v>2</v>
      </c>
      <c r="F17" s="113"/>
      <c r="G17" s="112">
        <f t="shared" si="3"/>
        <v>41</v>
      </c>
      <c r="H17" s="208"/>
      <c r="I17" s="112">
        <f t="shared" si="4"/>
        <v>41</v>
      </c>
      <c r="J17" s="112">
        <f t="shared" si="5"/>
        <v>39</v>
      </c>
      <c r="K17" s="35">
        <v>10</v>
      </c>
      <c r="L17" s="208">
        <v>2</v>
      </c>
      <c r="M17" s="208"/>
      <c r="N17" s="208">
        <v>2</v>
      </c>
      <c r="O17" s="208"/>
      <c r="P17" s="208">
        <f>17*1</f>
        <v>17</v>
      </c>
      <c r="Q17" s="208">
        <f>22*1</f>
        <v>22</v>
      </c>
      <c r="R17" s="212"/>
      <c r="S17" s="212"/>
      <c r="T17" s="212"/>
      <c r="U17" s="212"/>
      <c r="V17" s="274"/>
      <c r="W17" s="254"/>
      <c r="X17" s="255"/>
    </row>
    <row r="18" spans="1:24" ht="21" customHeight="1" x14ac:dyDescent="0.25">
      <c r="A18" s="111" t="s">
        <v>284</v>
      </c>
      <c r="B18" s="59" t="s">
        <v>31</v>
      </c>
      <c r="C18" s="113"/>
      <c r="D18" s="113">
        <v>2</v>
      </c>
      <c r="E18" s="113">
        <v>2</v>
      </c>
      <c r="F18" s="126"/>
      <c r="G18" s="112">
        <f t="shared" si="3"/>
        <v>119</v>
      </c>
      <c r="H18" s="208"/>
      <c r="I18" s="112">
        <f t="shared" si="4"/>
        <v>119</v>
      </c>
      <c r="J18" s="112">
        <f t="shared" si="5"/>
        <v>117</v>
      </c>
      <c r="K18" s="35">
        <v>117</v>
      </c>
      <c r="L18" s="208">
        <v>2</v>
      </c>
      <c r="M18" s="208"/>
      <c r="N18" s="208">
        <v>2</v>
      </c>
      <c r="O18" s="208"/>
      <c r="P18" s="208">
        <f>17*3</f>
        <v>51</v>
      </c>
      <c r="Q18" s="208">
        <f>22*3</f>
        <v>66</v>
      </c>
      <c r="R18" s="212"/>
      <c r="S18" s="212"/>
      <c r="T18" s="212"/>
      <c r="U18" s="212"/>
      <c r="V18" s="274"/>
      <c r="W18" s="254"/>
      <c r="X18" s="255"/>
    </row>
    <row r="19" spans="1:24" ht="21.75" customHeight="1" x14ac:dyDescent="0.25">
      <c r="A19" s="111" t="s">
        <v>294</v>
      </c>
      <c r="B19" s="14" t="s">
        <v>33</v>
      </c>
      <c r="C19" s="113"/>
      <c r="D19" s="113"/>
      <c r="E19" s="113">
        <v>2</v>
      </c>
      <c r="F19" s="126" t="s">
        <v>116</v>
      </c>
      <c r="G19" s="112">
        <f t="shared" si="3"/>
        <v>250</v>
      </c>
      <c r="H19" s="208"/>
      <c r="I19" s="112">
        <f t="shared" si="4"/>
        <v>250</v>
      </c>
      <c r="J19" s="112">
        <f t="shared" si="5"/>
        <v>234</v>
      </c>
      <c r="K19" s="35">
        <v>234</v>
      </c>
      <c r="L19" s="208">
        <v>2</v>
      </c>
      <c r="M19" s="208"/>
      <c r="N19" s="208">
        <v>10</v>
      </c>
      <c r="O19" s="208">
        <v>6</v>
      </c>
      <c r="P19" s="208">
        <f>17*6</f>
        <v>102</v>
      </c>
      <c r="Q19" s="208">
        <f>22*6</f>
        <v>132</v>
      </c>
      <c r="R19" s="212"/>
      <c r="S19" s="212"/>
      <c r="T19" s="212"/>
      <c r="U19" s="212"/>
      <c r="V19" s="274"/>
      <c r="W19" s="254"/>
      <c r="X19" s="255"/>
    </row>
    <row r="20" spans="1:24" s="40" customFormat="1" ht="21" customHeight="1" x14ac:dyDescent="0.25">
      <c r="A20" s="111" t="s">
        <v>373</v>
      </c>
      <c r="B20" s="14" t="s">
        <v>117</v>
      </c>
      <c r="C20" s="113"/>
      <c r="D20" s="113"/>
      <c r="E20" s="113">
        <v>2</v>
      </c>
      <c r="F20" s="113">
        <v>2</v>
      </c>
      <c r="G20" s="112">
        <f t="shared" si="3"/>
        <v>205</v>
      </c>
      <c r="H20" s="208"/>
      <c r="I20" s="112">
        <f t="shared" si="4"/>
        <v>205</v>
      </c>
      <c r="J20" s="112">
        <f t="shared" si="5"/>
        <v>190</v>
      </c>
      <c r="K20" s="35">
        <v>150</v>
      </c>
      <c r="L20" s="208">
        <v>2</v>
      </c>
      <c r="M20" s="208"/>
      <c r="N20" s="208">
        <v>9</v>
      </c>
      <c r="O20" s="208">
        <v>6</v>
      </c>
      <c r="P20" s="208">
        <f>17*6</f>
        <v>102</v>
      </c>
      <c r="Q20" s="208">
        <f>22*4</f>
        <v>88</v>
      </c>
      <c r="R20" s="212"/>
      <c r="S20" s="212"/>
      <c r="T20" s="212"/>
      <c r="U20" s="212"/>
      <c r="V20" s="274"/>
      <c r="W20" s="254"/>
      <c r="X20" s="255"/>
    </row>
    <row r="21" spans="1:24" ht="21" customHeight="1" x14ac:dyDescent="0.25">
      <c r="A21" s="111" t="s">
        <v>287</v>
      </c>
      <c r="B21" s="14" t="s">
        <v>32</v>
      </c>
      <c r="C21" s="113"/>
      <c r="D21" s="113">
        <v>2</v>
      </c>
      <c r="E21" s="113">
        <v>2</v>
      </c>
      <c r="F21" s="126"/>
      <c r="G21" s="112">
        <f t="shared" si="3"/>
        <v>119</v>
      </c>
      <c r="H21" s="208"/>
      <c r="I21" s="112">
        <f t="shared" si="4"/>
        <v>119</v>
      </c>
      <c r="J21" s="112">
        <f t="shared" si="5"/>
        <v>117</v>
      </c>
      <c r="K21" s="35">
        <v>48</v>
      </c>
      <c r="L21" s="208">
        <v>2</v>
      </c>
      <c r="M21" s="208"/>
      <c r="N21" s="208">
        <v>2</v>
      </c>
      <c r="O21" s="208"/>
      <c r="P21" s="208">
        <f>17*3</f>
        <v>51</v>
      </c>
      <c r="Q21" s="208">
        <f t="shared" ref="Q21" si="6">22*3</f>
        <v>66</v>
      </c>
      <c r="R21" s="212"/>
      <c r="S21" s="212"/>
      <c r="T21" s="212"/>
      <c r="U21" s="212"/>
      <c r="V21" s="274"/>
      <c r="W21" s="254"/>
      <c r="X21" s="255"/>
    </row>
    <row r="22" spans="1:24" ht="21" customHeight="1" x14ac:dyDescent="0.25">
      <c r="A22" s="111" t="s">
        <v>288</v>
      </c>
      <c r="B22" s="14" t="s">
        <v>118</v>
      </c>
      <c r="C22" s="113"/>
      <c r="D22" s="113">
        <v>2</v>
      </c>
      <c r="E22" s="113">
        <v>2</v>
      </c>
      <c r="F22" s="126"/>
      <c r="G22" s="112">
        <f t="shared" si="3"/>
        <v>80</v>
      </c>
      <c r="H22" s="208"/>
      <c r="I22" s="112">
        <f t="shared" si="4"/>
        <v>80</v>
      </c>
      <c r="J22" s="112">
        <f t="shared" si="5"/>
        <v>78</v>
      </c>
      <c r="K22" s="35">
        <v>34</v>
      </c>
      <c r="L22" s="208">
        <v>2</v>
      </c>
      <c r="M22" s="208"/>
      <c r="N22" s="208">
        <v>2</v>
      </c>
      <c r="O22" s="208"/>
      <c r="P22" s="208">
        <f t="shared" ref="P22" si="7">17*2</f>
        <v>34</v>
      </c>
      <c r="Q22" s="208">
        <f t="shared" ref="Q22" si="8">22*2</f>
        <v>44</v>
      </c>
      <c r="R22" s="212"/>
      <c r="S22" s="212"/>
      <c r="T22" s="212"/>
      <c r="U22" s="212"/>
      <c r="V22" s="274"/>
      <c r="W22" s="254"/>
      <c r="X22" s="255"/>
    </row>
    <row r="23" spans="1:24" s="41" customFormat="1" ht="21" customHeight="1" x14ac:dyDescent="0.25">
      <c r="A23" s="111" t="s">
        <v>289</v>
      </c>
      <c r="B23" s="14" t="s">
        <v>100</v>
      </c>
      <c r="C23" s="113"/>
      <c r="D23" s="113">
        <v>2</v>
      </c>
      <c r="E23" s="113">
        <v>2</v>
      </c>
      <c r="F23" s="113"/>
      <c r="G23" s="112">
        <f t="shared" si="3"/>
        <v>69</v>
      </c>
      <c r="H23" s="208"/>
      <c r="I23" s="112">
        <f t="shared" si="4"/>
        <v>69</v>
      </c>
      <c r="J23" s="112">
        <f>P23+Q23+R23+S23+T23+U23</f>
        <v>67</v>
      </c>
      <c r="K23" s="35">
        <v>16</v>
      </c>
      <c r="L23" s="208">
        <v>2</v>
      </c>
      <c r="M23" s="208"/>
      <c r="N23" s="208">
        <v>2</v>
      </c>
      <c r="O23" s="208"/>
      <c r="P23" s="208"/>
      <c r="Q23" s="208"/>
      <c r="R23" s="212">
        <f>17*2</f>
        <v>34</v>
      </c>
      <c r="S23" s="212">
        <f>11*3</f>
        <v>33</v>
      </c>
      <c r="T23" s="212"/>
      <c r="U23" s="212"/>
      <c r="V23" s="274"/>
      <c r="W23" s="254"/>
      <c r="X23" s="255"/>
    </row>
    <row r="24" spans="1:24" ht="21" customHeight="1" x14ac:dyDescent="0.25">
      <c r="A24" s="111" t="s">
        <v>372</v>
      </c>
      <c r="B24" s="14" t="s">
        <v>90</v>
      </c>
      <c r="C24" s="113"/>
      <c r="D24" s="113"/>
      <c r="E24" s="113">
        <v>2</v>
      </c>
      <c r="F24" s="113">
        <v>2</v>
      </c>
      <c r="G24" s="112">
        <f t="shared" ref="G24" si="9">H24+I24</f>
        <v>133</v>
      </c>
      <c r="H24" s="208"/>
      <c r="I24" s="112">
        <f t="shared" ref="I24" si="10">J24+N24+O24</f>
        <v>133</v>
      </c>
      <c r="J24" s="112">
        <f t="shared" ref="J24" si="11">P24+Q24+R24+S24+T24+U24</f>
        <v>117</v>
      </c>
      <c r="K24" s="35">
        <v>50</v>
      </c>
      <c r="L24" s="208">
        <v>2</v>
      </c>
      <c r="M24" s="208"/>
      <c r="N24" s="208">
        <v>10</v>
      </c>
      <c r="O24" s="208">
        <v>6</v>
      </c>
      <c r="P24" s="208">
        <f>17*3</f>
        <v>51</v>
      </c>
      <c r="Q24" s="208">
        <f t="shared" ref="Q24" si="12">22*3</f>
        <v>66</v>
      </c>
      <c r="R24" s="212"/>
      <c r="S24" s="212"/>
      <c r="T24" s="212"/>
      <c r="U24" s="212"/>
      <c r="V24" s="274"/>
      <c r="W24" s="254"/>
      <c r="X24" s="255"/>
    </row>
    <row r="25" spans="1:24" ht="21" customHeight="1" x14ac:dyDescent="0.25">
      <c r="A25" s="111" t="s">
        <v>290</v>
      </c>
      <c r="B25" s="14" t="s">
        <v>119</v>
      </c>
      <c r="C25" s="113"/>
      <c r="D25" s="113">
        <v>2</v>
      </c>
      <c r="E25" s="113">
        <v>2</v>
      </c>
      <c r="F25" s="126"/>
      <c r="G25" s="112">
        <f t="shared" si="3"/>
        <v>41</v>
      </c>
      <c r="H25" s="208"/>
      <c r="I25" s="112">
        <f t="shared" si="4"/>
        <v>41</v>
      </c>
      <c r="J25" s="112">
        <f t="shared" si="5"/>
        <v>39</v>
      </c>
      <c r="K25" s="35">
        <v>10</v>
      </c>
      <c r="L25" s="208">
        <v>2</v>
      </c>
      <c r="M25" s="208"/>
      <c r="N25" s="208">
        <v>2</v>
      </c>
      <c r="O25" s="208"/>
      <c r="P25" s="208">
        <f>17*1</f>
        <v>17</v>
      </c>
      <c r="Q25" s="208">
        <f>22*1</f>
        <v>22</v>
      </c>
      <c r="R25" s="212"/>
      <c r="S25" s="212"/>
      <c r="T25" s="212"/>
      <c r="U25" s="212"/>
      <c r="V25" s="274"/>
      <c r="W25" s="254"/>
      <c r="X25" s="255"/>
    </row>
    <row r="26" spans="1:24" s="38" customFormat="1" ht="21" customHeight="1" x14ac:dyDescent="0.25">
      <c r="A26" s="111" t="s">
        <v>291</v>
      </c>
      <c r="B26" s="14" t="s">
        <v>120</v>
      </c>
      <c r="C26" s="113"/>
      <c r="D26" s="113">
        <v>2</v>
      </c>
      <c r="E26" s="113">
        <v>2</v>
      </c>
      <c r="F26" s="113"/>
      <c r="G26" s="112">
        <f t="shared" si="3"/>
        <v>46</v>
      </c>
      <c r="H26" s="208"/>
      <c r="I26" s="112">
        <f t="shared" si="4"/>
        <v>46</v>
      </c>
      <c r="J26" s="112">
        <f t="shared" si="5"/>
        <v>44</v>
      </c>
      <c r="K26" s="35">
        <v>6</v>
      </c>
      <c r="L26" s="208">
        <v>2</v>
      </c>
      <c r="M26" s="208"/>
      <c r="N26" s="208">
        <v>2</v>
      </c>
      <c r="O26" s="208"/>
      <c r="P26" s="208">
        <f>17*0</f>
        <v>0</v>
      </c>
      <c r="Q26" s="208">
        <f t="shared" ref="Q26:Q28" si="13">22*2</f>
        <v>44</v>
      </c>
      <c r="R26" s="212"/>
      <c r="S26" s="212"/>
      <c r="T26" s="212"/>
      <c r="U26" s="212"/>
      <c r="V26" s="274"/>
      <c r="W26" s="254"/>
      <c r="X26" s="255"/>
    </row>
    <row r="27" spans="1:24" ht="21" customHeight="1" x14ac:dyDescent="0.25">
      <c r="A27" s="111" t="s">
        <v>292</v>
      </c>
      <c r="B27" s="14" t="s">
        <v>34</v>
      </c>
      <c r="C27" s="113"/>
      <c r="D27" s="113">
        <v>2</v>
      </c>
      <c r="E27" s="113">
        <v>2</v>
      </c>
      <c r="F27" s="126"/>
      <c r="G27" s="112">
        <f t="shared" si="3"/>
        <v>80</v>
      </c>
      <c r="H27" s="208"/>
      <c r="I27" s="112">
        <f t="shared" si="4"/>
        <v>80</v>
      </c>
      <c r="J27" s="112">
        <f t="shared" si="5"/>
        <v>78</v>
      </c>
      <c r="K27" s="35">
        <v>60</v>
      </c>
      <c r="L27" s="208">
        <v>2</v>
      </c>
      <c r="M27" s="208"/>
      <c r="N27" s="208">
        <v>2</v>
      </c>
      <c r="O27" s="208"/>
      <c r="P27" s="208">
        <f>17*2</f>
        <v>34</v>
      </c>
      <c r="Q27" s="208">
        <f t="shared" si="13"/>
        <v>44</v>
      </c>
      <c r="R27" s="212"/>
      <c r="S27" s="212"/>
      <c r="T27" s="212"/>
      <c r="U27" s="212"/>
      <c r="V27" s="274"/>
      <c r="W27" s="254"/>
      <c r="X27" s="255"/>
    </row>
    <row r="28" spans="1:24" ht="21" customHeight="1" x14ac:dyDescent="0.25">
      <c r="A28" s="111" t="s">
        <v>293</v>
      </c>
      <c r="B28" s="14" t="s">
        <v>146</v>
      </c>
      <c r="C28" s="113"/>
      <c r="D28" s="113">
        <v>2</v>
      </c>
      <c r="E28" s="113">
        <v>2</v>
      </c>
      <c r="F28" s="126"/>
      <c r="G28" s="112">
        <f t="shared" si="3"/>
        <v>80</v>
      </c>
      <c r="H28" s="208"/>
      <c r="I28" s="112">
        <f t="shared" si="4"/>
        <v>80</v>
      </c>
      <c r="J28" s="112">
        <f t="shared" si="5"/>
        <v>78</v>
      </c>
      <c r="K28" s="35">
        <v>30</v>
      </c>
      <c r="L28" s="208">
        <v>2</v>
      </c>
      <c r="M28" s="208"/>
      <c r="N28" s="208">
        <v>2</v>
      </c>
      <c r="O28" s="208"/>
      <c r="P28" s="208">
        <f>17*2</f>
        <v>34</v>
      </c>
      <c r="Q28" s="208">
        <f t="shared" si="13"/>
        <v>44</v>
      </c>
      <c r="R28" s="212"/>
      <c r="S28" s="212"/>
      <c r="T28" s="212"/>
      <c r="U28" s="212"/>
      <c r="V28" s="274"/>
      <c r="W28" s="256"/>
      <c r="X28" s="257"/>
    </row>
    <row r="29" spans="1:24" ht="21" customHeight="1" x14ac:dyDescent="0.25">
      <c r="A29" s="114"/>
      <c r="B29" s="115" t="s">
        <v>196</v>
      </c>
      <c r="C29" s="206"/>
      <c r="D29" s="206"/>
      <c r="E29" s="206"/>
      <c r="F29" s="207"/>
      <c r="G29" s="204">
        <f>G30+G35+G48</f>
        <v>2736</v>
      </c>
      <c r="H29" s="204">
        <f>H30+H35+H48</f>
        <v>10</v>
      </c>
      <c r="I29" s="204">
        <f>I30+I35+I48</f>
        <v>2006</v>
      </c>
      <c r="J29" s="204">
        <f t="shared" ref="J29:O29" si="14">J30+J35+J48</f>
        <v>1919</v>
      </c>
      <c r="K29" s="204">
        <f t="shared" si="14"/>
        <v>1588</v>
      </c>
      <c r="L29" s="204">
        <f t="shared" si="14"/>
        <v>40</v>
      </c>
      <c r="M29" s="204">
        <f t="shared" si="14"/>
        <v>720</v>
      </c>
      <c r="N29" s="204">
        <f t="shared" si="14"/>
        <v>36</v>
      </c>
      <c r="O29" s="204">
        <f t="shared" si="14"/>
        <v>51</v>
      </c>
      <c r="P29" s="204">
        <f>P30+P35+P48</f>
        <v>34</v>
      </c>
      <c r="Q29" s="204">
        <f t="shared" ref="Q29:U29" si="15">Q30+Q35+Q48</f>
        <v>44</v>
      </c>
      <c r="R29" s="204">
        <f t="shared" si="15"/>
        <v>578</v>
      </c>
      <c r="S29" s="204">
        <f t="shared" si="15"/>
        <v>759</v>
      </c>
      <c r="T29" s="204">
        <f t="shared" si="15"/>
        <v>612</v>
      </c>
      <c r="U29" s="204">
        <f t="shared" si="15"/>
        <v>612</v>
      </c>
      <c r="V29" s="275"/>
      <c r="W29" s="116">
        <f>SUM(W31:W81)</f>
        <v>1640</v>
      </c>
      <c r="X29" s="116">
        <f>SUM(X31:X81)</f>
        <v>1096</v>
      </c>
    </row>
    <row r="30" spans="1:24" s="41" customFormat="1" ht="22.5" customHeight="1" x14ac:dyDescent="0.25">
      <c r="A30" s="117" t="s">
        <v>139</v>
      </c>
      <c r="B30" s="118" t="s">
        <v>138</v>
      </c>
      <c r="C30" s="150"/>
      <c r="D30" s="150"/>
      <c r="E30" s="150"/>
      <c r="F30" s="150"/>
      <c r="G30" s="119">
        <f>G31+G32+G33+G34</f>
        <v>314</v>
      </c>
      <c r="H30" s="119">
        <f t="shared" ref="H30:T30" si="16">H31+H32+H33+H34</f>
        <v>1</v>
      </c>
      <c r="I30" s="119">
        <f t="shared" si="16"/>
        <v>313</v>
      </c>
      <c r="J30" s="119">
        <f t="shared" si="16"/>
        <v>313</v>
      </c>
      <c r="K30" s="119">
        <f t="shared" si="16"/>
        <v>294</v>
      </c>
      <c r="L30" s="119">
        <f t="shared" si="16"/>
        <v>0</v>
      </c>
      <c r="M30" s="119">
        <f t="shared" si="16"/>
        <v>0</v>
      </c>
      <c r="N30" s="119">
        <f t="shared" si="16"/>
        <v>0</v>
      </c>
      <c r="O30" s="119">
        <f t="shared" si="16"/>
        <v>0</v>
      </c>
      <c r="P30" s="119">
        <f>P31+P32+P33+P34</f>
        <v>0</v>
      </c>
      <c r="Q30" s="119">
        <f t="shared" si="16"/>
        <v>0</v>
      </c>
      <c r="R30" s="119">
        <f>R31+R32+R33+R34</f>
        <v>136</v>
      </c>
      <c r="S30" s="119">
        <f t="shared" si="16"/>
        <v>77</v>
      </c>
      <c r="T30" s="119">
        <f t="shared" si="16"/>
        <v>68</v>
      </c>
      <c r="U30" s="119">
        <f>U31+U32+U33+U34</f>
        <v>32</v>
      </c>
      <c r="V30" s="267" t="s">
        <v>193</v>
      </c>
      <c r="W30" s="103"/>
      <c r="X30" s="120"/>
    </row>
    <row r="31" spans="1:24" ht="18" customHeight="1" x14ac:dyDescent="0.25">
      <c r="A31" s="121" t="s">
        <v>134</v>
      </c>
      <c r="B31" s="14" t="s">
        <v>131</v>
      </c>
      <c r="C31" s="151"/>
      <c r="D31" s="151">
        <v>3</v>
      </c>
      <c r="E31" s="151">
        <v>3</v>
      </c>
      <c r="F31" s="151"/>
      <c r="G31" s="112">
        <f>H31+I31</f>
        <v>34</v>
      </c>
      <c r="H31" s="208"/>
      <c r="I31" s="122">
        <f>J31+N31+O31</f>
        <v>34</v>
      </c>
      <c r="J31" s="112">
        <f>R31+S31+T31+U31</f>
        <v>34</v>
      </c>
      <c r="K31" s="123">
        <v>28</v>
      </c>
      <c r="L31" s="208"/>
      <c r="M31" s="208"/>
      <c r="N31" s="208"/>
      <c r="O31" s="208"/>
      <c r="P31" s="208"/>
      <c r="Q31" s="208"/>
      <c r="R31" s="208">
        <f>17*2</f>
        <v>34</v>
      </c>
      <c r="S31" s="208">
        <f>14*0</f>
        <v>0</v>
      </c>
      <c r="T31" s="208"/>
      <c r="U31" s="124"/>
      <c r="V31" s="268"/>
      <c r="W31" s="103">
        <v>34</v>
      </c>
      <c r="X31" s="120">
        <f>G31-W31</f>
        <v>0</v>
      </c>
    </row>
    <row r="32" spans="1:24" ht="18" customHeight="1" x14ac:dyDescent="0.25">
      <c r="A32" s="121" t="s">
        <v>136</v>
      </c>
      <c r="B32" s="103" t="s">
        <v>132</v>
      </c>
      <c r="C32" s="151">
        <v>4</v>
      </c>
      <c r="D32" s="151">
        <v>6</v>
      </c>
      <c r="E32" s="151" t="s">
        <v>219</v>
      </c>
      <c r="F32" s="151"/>
      <c r="G32" s="112">
        <f t="shared" ref="G32:G34" si="17">H32+I32</f>
        <v>106</v>
      </c>
      <c r="H32" s="208"/>
      <c r="I32" s="122">
        <f t="shared" ref="I32:I34" si="18">J32+N32+O32</f>
        <v>106</v>
      </c>
      <c r="J32" s="112">
        <f t="shared" ref="J32:J34" si="19">R32+S32+T32+U32</f>
        <v>106</v>
      </c>
      <c r="K32" s="123">
        <v>106</v>
      </c>
      <c r="L32" s="208"/>
      <c r="M32" s="208"/>
      <c r="N32" s="208"/>
      <c r="O32" s="208"/>
      <c r="P32" s="208"/>
      <c r="Q32" s="208"/>
      <c r="R32" s="208">
        <f>17*2</f>
        <v>34</v>
      </c>
      <c r="S32" s="208">
        <f>11*2</f>
        <v>22</v>
      </c>
      <c r="T32" s="208">
        <f>17*2</f>
        <v>34</v>
      </c>
      <c r="U32" s="124">
        <f>8*2</f>
        <v>16</v>
      </c>
      <c r="V32" s="268"/>
      <c r="W32" s="103">
        <v>106</v>
      </c>
      <c r="X32" s="120">
        <f t="shared" ref="X32:X81" si="20">G32-W32</f>
        <v>0</v>
      </c>
    </row>
    <row r="33" spans="1:24" ht="18" customHeight="1" x14ac:dyDescent="0.25">
      <c r="A33" s="121" t="s">
        <v>135</v>
      </c>
      <c r="B33" s="14" t="s">
        <v>57</v>
      </c>
      <c r="C33" s="151"/>
      <c r="D33" s="151">
        <v>4</v>
      </c>
      <c r="E33" s="151" t="s">
        <v>190</v>
      </c>
      <c r="F33" s="151"/>
      <c r="G33" s="112">
        <f t="shared" si="17"/>
        <v>67</v>
      </c>
      <c r="H33" s="208"/>
      <c r="I33" s="122">
        <f t="shared" si="18"/>
        <v>67</v>
      </c>
      <c r="J33" s="112">
        <f t="shared" si="19"/>
        <v>67</v>
      </c>
      <c r="K33" s="123">
        <v>54</v>
      </c>
      <c r="L33" s="208"/>
      <c r="M33" s="208"/>
      <c r="N33" s="208"/>
      <c r="O33" s="208"/>
      <c r="P33" s="208"/>
      <c r="Q33" s="208"/>
      <c r="R33" s="208">
        <f>17*2</f>
        <v>34</v>
      </c>
      <c r="S33" s="208">
        <f>11*3</f>
        <v>33</v>
      </c>
      <c r="T33" s="208"/>
      <c r="U33" s="124"/>
      <c r="V33" s="268"/>
      <c r="W33" s="103">
        <v>67</v>
      </c>
      <c r="X33" s="120">
        <f t="shared" si="20"/>
        <v>0</v>
      </c>
    </row>
    <row r="34" spans="1:24" ht="18" customHeight="1" x14ac:dyDescent="0.25">
      <c r="A34" s="121" t="s">
        <v>137</v>
      </c>
      <c r="B34" s="14" t="s">
        <v>133</v>
      </c>
      <c r="C34" s="151">
        <v>4</v>
      </c>
      <c r="D34" s="151">
        <v>6</v>
      </c>
      <c r="E34" s="151" t="s">
        <v>219</v>
      </c>
      <c r="F34" s="151"/>
      <c r="G34" s="112">
        <f t="shared" si="17"/>
        <v>107</v>
      </c>
      <c r="H34" s="208">
        <v>1</v>
      </c>
      <c r="I34" s="122">
        <f t="shared" si="18"/>
        <v>106</v>
      </c>
      <c r="J34" s="112">
        <f t="shared" si="19"/>
        <v>106</v>
      </c>
      <c r="K34" s="123">
        <v>106</v>
      </c>
      <c r="L34" s="208"/>
      <c r="M34" s="208"/>
      <c r="N34" s="208"/>
      <c r="O34" s="208"/>
      <c r="P34" s="208"/>
      <c r="Q34" s="208"/>
      <c r="R34" s="208">
        <f>17*2</f>
        <v>34</v>
      </c>
      <c r="S34" s="208">
        <f>11*2</f>
        <v>22</v>
      </c>
      <c r="T34" s="112">
        <f>17*2</f>
        <v>34</v>
      </c>
      <c r="U34" s="124">
        <f>8*2</f>
        <v>16</v>
      </c>
      <c r="V34" s="269"/>
      <c r="W34" s="103">
        <v>107</v>
      </c>
      <c r="X34" s="120">
        <f t="shared" si="20"/>
        <v>0</v>
      </c>
    </row>
    <row r="35" spans="1:24" s="41" customFormat="1" ht="20.25" customHeight="1" x14ac:dyDescent="0.25">
      <c r="A35" s="125" t="s">
        <v>66</v>
      </c>
      <c r="B35" s="118" t="s">
        <v>107</v>
      </c>
      <c r="C35" s="152"/>
      <c r="D35" s="152"/>
      <c r="E35" s="152"/>
      <c r="F35" s="153"/>
      <c r="G35" s="119">
        <f>G36+G37+G38+G39+G40+G41+G42+G43+G44+G45+G46+G47</f>
        <v>691</v>
      </c>
      <c r="H35" s="119">
        <f t="shared" ref="H35:O35" si="21">H36+H37+H38+H39+H40+H41+H42+H43+H44+H45+H46+H47</f>
        <v>5</v>
      </c>
      <c r="I35" s="119">
        <f t="shared" si="21"/>
        <v>686</v>
      </c>
      <c r="J35" s="119">
        <f t="shared" si="21"/>
        <v>664</v>
      </c>
      <c r="K35" s="119">
        <f t="shared" si="21"/>
        <v>525</v>
      </c>
      <c r="L35" s="119">
        <f t="shared" si="21"/>
        <v>0</v>
      </c>
      <c r="M35" s="119">
        <f t="shared" si="21"/>
        <v>0</v>
      </c>
      <c r="N35" s="119">
        <f t="shared" si="21"/>
        <v>10</v>
      </c>
      <c r="O35" s="119">
        <f t="shared" si="21"/>
        <v>12</v>
      </c>
      <c r="P35" s="119">
        <f>P36+P37+P38+P39+P40+P41+P42+P43+P44+P46+P47+P45</f>
        <v>34</v>
      </c>
      <c r="Q35" s="119">
        <f t="shared" ref="Q35:U35" si="22">Q36+Q37+Q38+Q39+Q40+Q41+Q42+Q43+Q44+Q46+Q47+Q45</f>
        <v>44</v>
      </c>
      <c r="R35" s="119">
        <f t="shared" si="22"/>
        <v>204</v>
      </c>
      <c r="S35" s="119">
        <f t="shared" si="22"/>
        <v>165</v>
      </c>
      <c r="T35" s="119">
        <f t="shared" si="22"/>
        <v>153</v>
      </c>
      <c r="U35" s="119">
        <f t="shared" si="22"/>
        <v>64</v>
      </c>
      <c r="V35" s="270" t="s">
        <v>194</v>
      </c>
      <c r="W35" s="127"/>
      <c r="X35" s="120"/>
    </row>
    <row r="36" spans="1:24" ht="20.25" customHeight="1" x14ac:dyDescent="0.25">
      <c r="A36" s="121" t="s">
        <v>67</v>
      </c>
      <c r="B36" s="121" t="s">
        <v>145</v>
      </c>
      <c r="C36" s="151"/>
      <c r="D36" s="151">
        <v>2</v>
      </c>
      <c r="E36" s="151">
        <v>1.2</v>
      </c>
      <c r="F36" s="211"/>
      <c r="G36" s="112">
        <f>H36+I36</f>
        <v>78</v>
      </c>
      <c r="H36" s="208"/>
      <c r="I36" s="122">
        <f>J36+N36+O36</f>
        <v>78</v>
      </c>
      <c r="J36" s="112">
        <f>P36+Q36+R36+S36+T36+U36</f>
        <v>78</v>
      </c>
      <c r="K36" s="123">
        <v>46</v>
      </c>
      <c r="L36" s="208"/>
      <c r="M36" s="208"/>
      <c r="N36" s="208"/>
      <c r="O36" s="208"/>
      <c r="P36" s="208">
        <f>17*2</f>
        <v>34</v>
      </c>
      <c r="Q36" s="208">
        <f>22*2</f>
        <v>44</v>
      </c>
      <c r="R36" s="208"/>
      <c r="S36" s="208"/>
      <c r="T36" s="208"/>
      <c r="U36" s="124"/>
      <c r="V36" s="271"/>
      <c r="W36" s="103">
        <v>78</v>
      </c>
      <c r="X36" s="120">
        <f t="shared" si="20"/>
        <v>0</v>
      </c>
    </row>
    <row r="37" spans="1:24" ht="20.25" customHeight="1" x14ac:dyDescent="0.25">
      <c r="A37" s="121" t="s">
        <v>68</v>
      </c>
      <c r="B37" s="121" t="s">
        <v>141</v>
      </c>
      <c r="C37" s="55"/>
      <c r="D37" s="151"/>
      <c r="E37" s="151" t="s">
        <v>190</v>
      </c>
      <c r="F37" s="277" t="s">
        <v>191</v>
      </c>
      <c r="G37" s="112">
        <f t="shared" ref="G37:G47" si="23">H37+I37</f>
        <v>62</v>
      </c>
      <c r="H37" s="208">
        <v>1</v>
      </c>
      <c r="I37" s="122">
        <f t="shared" ref="I37:I47" si="24">J37+N37+O37</f>
        <v>61</v>
      </c>
      <c r="J37" s="112">
        <f t="shared" ref="J37:J47" si="25">P37+Q37+R37+S37+T37+U37</f>
        <v>56</v>
      </c>
      <c r="K37" s="123">
        <v>46</v>
      </c>
      <c r="L37" s="208"/>
      <c r="M37" s="208"/>
      <c r="N37" s="208">
        <v>2</v>
      </c>
      <c r="O37" s="208">
        <v>3</v>
      </c>
      <c r="P37" s="208"/>
      <c r="Q37" s="208"/>
      <c r="R37" s="208">
        <f>17*2</f>
        <v>34</v>
      </c>
      <c r="S37" s="208">
        <f>11*2</f>
        <v>22</v>
      </c>
      <c r="T37" s="208"/>
      <c r="U37" s="124"/>
      <c r="V37" s="271"/>
      <c r="W37" s="103">
        <v>62</v>
      </c>
      <c r="X37" s="120">
        <f t="shared" si="20"/>
        <v>0</v>
      </c>
    </row>
    <row r="38" spans="1:24" ht="37.5" customHeight="1" x14ac:dyDescent="0.25">
      <c r="A38" s="121" t="s">
        <v>69</v>
      </c>
      <c r="B38" s="128" t="s">
        <v>144</v>
      </c>
      <c r="C38" s="55"/>
      <c r="D38" s="151"/>
      <c r="E38" s="151" t="s">
        <v>190</v>
      </c>
      <c r="F38" s="262"/>
      <c r="G38" s="112">
        <f t="shared" si="23"/>
        <v>62</v>
      </c>
      <c r="H38" s="208">
        <v>1</v>
      </c>
      <c r="I38" s="122">
        <f t="shared" si="24"/>
        <v>61</v>
      </c>
      <c r="J38" s="112">
        <f t="shared" si="25"/>
        <v>56</v>
      </c>
      <c r="K38" s="123">
        <v>46</v>
      </c>
      <c r="L38" s="208"/>
      <c r="M38" s="208"/>
      <c r="N38" s="208">
        <v>2</v>
      </c>
      <c r="O38" s="208">
        <v>3</v>
      </c>
      <c r="P38" s="208"/>
      <c r="Q38" s="208"/>
      <c r="R38" s="208">
        <f>17*2</f>
        <v>34</v>
      </c>
      <c r="S38" s="208">
        <f>11*2</f>
        <v>22</v>
      </c>
      <c r="T38" s="208"/>
      <c r="U38" s="124"/>
      <c r="V38" s="271"/>
      <c r="W38" s="103">
        <v>62</v>
      </c>
      <c r="X38" s="120">
        <f t="shared" si="20"/>
        <v>0</v>
      </c>
    </row>
    <row r="39" spans="1:24" ht="44.25" customHeight="1" x14ac:dyDescent="0.25">
      <c r="A39" s="121" t="s">
        <v>70</v>
      </c>
      <c r="B39" s="129" t="s">
        <v>142</v>
      </c>
      <c r="C39" s="151"/>
      <c r="D39" s="55">
        <v>6</v>
      </c>
      <c r="E39" s="55">
        <v>5.6</v>
      </c>
      <c r="F39" s="154"/>
      <c r="G39" s="112">
        <f t="shared" si="23"/>
        <v>91</v>
      </c>
      <c r="H39" s="208"/>
      <c r="I39" s="122">
        <f t="shared" si="24"/>
        <v>91</v>
      </c>
      <c r="J39" s="112">
        <f t="shared" si="25"/>
        <v>91</v>
      </c>
      <c r="K39" s="123">
        <v>74</v>
      </c>
      <c r="L39" s="208"/>
      <c r="M39" s="208"/>
      <c r="N39" s="208"/>
      <c r="O39" s="208"/>
      <c r="P39" s="208"/>
      <c r="Q39" s="208"/>
      <c r="R39" s="208"/>
      <c r="S39" s="208"/>
      <c r="T39" s="208">
        <f>17*3</f>
        <v>51</v>
      </c>
      <c r="U39" s="124">
        <f>8*5</f>
        <v>40</v>
      </c>
      <c r="V39" s="271"/>
      <c r="W39" s="103">
        <v>68</v>
      </c>
      <c r="X39" s="120">
        <f t="shared" si="20"/>
        <v>23</v>
      </c>
    </row>
    <row r="40" spans="1:24" ht="21.75" customHeight="1" x14ac:dyDescent="0.25">
      <c r="A40" s="121" t="s">
        <v>71</v>
      </c>
      <c r="B40" s="131" t="s">
        <v>143</v>
      </c>
      <c r="C40" s="55"/>
      <c r="D40" s="151"/>
      <c r="E40" s="151" t="s">
        <v>190</v>
      </c>
      <c r="F40" s="258" t="s">
        <v>191</v>
      </c>
      <c r="G40" s="112">
        <f t="shared" si="23"/>
        <v>61</v>
      </c>
      <c r="H40" s="208">
        <v>1</v>
      </c>
      <c r="I40" s="122">
        <f t="shared" si="24"/>
        <v>60</v>
      </c>
      <c r="J40" s="112">
        <f t="shared" si="25"/>
        <v>56</v>
      </c>
      <c r="K40" s="123">
        <v>46</v>
      </c>
      <c r="L40" s="208"/>
      <c r="M40" s="208"/>
      <c r="N40" s="208">
        <v>2</v>
      </c>
      <c r="O40" s="208">
        <v>2</v>
      </c>
      <c r="P40" s="208"/>
      <c r="Q40" s="208"/>
      <c r="R40" s="208">
        <f>17*2</f>
        <v>34</v>
      </c>
      <c r="S40" s="208">
        <f t="shared" ref="S40:S43" si="26">11*2</f>
        <v>22</v>
      </c>
      <c r="T40" s="208"/>
      <c r="U40" s="124"/>
      <c r="V40" s="271"/>
      <c r="W40" s="103">
        <v>61</v>
      </c>
      <c r="X40" s="120">
        <f t="shared" si="20"/>
        <v>0</v>
      </c>
    </row>
    <row r="41" spans="1:24" ht="20.25" customHeight="1" x14ac:dyDescent="0.25">
      <c r="A41" s="121" t="s">
        <v>72</v>
      </c>
      <c r="B41" s="131" t="s">
        <v>140</v>
      </c>
      <c r="C41" s="55"/>
      <c r="D41" s="151"/>
      <c r="E41" s="151" t="s">
        <v>190</v>
      </c>
      <c r="F41" s="259"/>
      <c r="G41" s="112">
        <f t="shared" si="23"/>
        <v>61</v>
      </c>
      <c r="H41" s="208">
        <v>1</v>
      </c>
      <c r="I41" s="122">
        <f t="shared" si="24"/>
        <v>60</v>
      </c>
      <c r="J41" s="112">
        <f t="shared" si="25"/>
        <v>56</v>
      </c>
      <c r="K41" s="123">
        <v>46</v>
      </c>
      <c r="L41" s="208"/>
      <c r="M41" s="208"/>
      <c r="N41" s="208">
        <v>2</v>
      </c>
      <c r="O41" s="208">
        <v>2</v>
      </c>
      <c r="P41" s="208"/>
      <c r="Q41" s="208"/>
      <c r="R41" s="208">
        <f>17*2</f>
        <v>34</v>
      </c>
      <c r="S41" s="208">
        <f t="shared" si="26"/>
        <v>22</v>
      </c>
      <c r="T41" s="208"/>
      <c r="U41" s="124"/>
      <c r="V41" s="271"/>
      <c r="W41" s="103">
        <v>61</v>
      </c>
      <c r="X41" s="120">
        <f t="shared" si="20"/>
        <v>0</v>
      </c>
    </row>
    <row r="42" spans="1:24" ht="35.25" customHeight="1" x14ac:dyDescent="0.25">
      <c r="A42" s="121" t="s">
        <v>73</v>
      </c>
      <c r="B42" s="37" t="s">
        <v>79</v>
      </c>
      <c r="C42" s="55"/>
      <c r="D42" s="151"/>
      <c r="E42" s="151" t="s">
        <v>190</v>
      </c>
      <c r="F42" s="260"/>
      <c r="G42" s="112">
        <f t="shared" si="23"/>
        <v>61</v>
      </c>
      <c r="H42" s="208">
        <v>1</v>
      </c>
      <c r="I42" s="122">
        <f t="shared" si="24"/>
        <v>60</v>
      </c>
      <c r="J42" s="112">
        <f t="shared" si="25"/>
        <v>56</v>
      </c>
      <c r="K42" s="123">
        <v>46</v>
      </c>
      <c r="L42" s="208"/>
      <c r="M42" s="208"/>
      <c r="N42" s="208">
        <v>2</v>
      </c>
      <c r="O42" s="208">
        <v>2</v>
      </c>
      <c r="P42" s="208"/>
      <c r="Q42" s="208"/>
      <c r="R42" s="208">
        <f>17*2</f>
        <v>34</v>
      </c>
      <c r="S42" s="208">
        <f t="shared" si="26"/>
        <v>22</v>
      </c>
      <c r="T42" s="208"/>
      <c r="U42" s="124"/>
      <c r="V42" s="271"/>
      <c r="W42" s="103">
        <v>61</v>
      </c>
      <c r="X42" s="120">
        <f t="shared" si="20"/>
        <v>0</v>
      </c>
    </row>
    <row r="43" spans="1:24" ht="20.25" customHeight="1" x14ac:dyDescent="0.25">
      <c r="A43" s="121" t="s">
        <v>391</v>
      </c>
      <c r="B43" s="58" t="s">
        <v>358</v>
      </c>
      <c r="C43" s="55"/>
      <c r="D43" s="151">
        <v>4</v>
      </c>
      <c r="E43" s="151" t="s">
        <v>190</v>
      </c>
      <c r="F43" s="154"/>
      <c r="G43" s="112">
        <f t="shared" si="23"/>
        <v>56</v>
      </c>
      <c r="H43" s="208"/>
      <c r="I43" s="122">
        <f t="shared" si="24"/>
        <v>56</v>
      </c>
      <c r="J43" s="112">
        <f t="shared" si="25"/>
        <v>56</v>
      </c>
      <c r="K43" s="123">
        <v>46</v>
      </c>
      <c r="L43" s="208"/>
      <c r="M43" s="208"/>
      <c r="N43" s="208"/>
      <c r="O43" s="208"/>
      <c r="P43" s="208"/>
      <c r="Q43" s="208"/>
      <c r="R43" s="208">
        <f>17*2</f>
        <v>34</v>
      </c>
      <c r="S43" s="208">
        <f t="shared" si="26"/>
        <v>22</v>
      </c>
      <c r="T43" s="208"/>
      <c r="U43" s="124"/>
      <c r="V43" s="271"/>
      <c r="W43" s="103">
        <v>0</v>
      </c>
      <c r="X43" s="120">
        <f t="shared" si="20"/>
        <v>56</v>
      </c>
    </row>
    <row r="44" spans="1:24" ht="20.25" customHeight="1" x14ac:dyDescent="0.25">
      <c r="A44" s="121" t="s">
        <v>392</v>
      </c>
      <c r="B44" s="58" t="s">
        <v>147</v>
      </c>
      <c r="C44" s="209"/>
      <c r="D44" s="208">
        <v>4</v>
      </c>
      <c r="E44" s="208">
        <v>4</v>
      </c>
      <c r="F44" s="130"/>
      <c r="G44" s="112">
        <f t="shared" si="23"/>
        <v>33</v>
      </c>
      <c r="H44" s="208"/>
      <c r="I44" s="122">
        <f t="shared" si="24"/>
        <v>33</v>
      </c>
      <c r="J44" s="112">
        <f t="shared" si="25"/>
        <v>33</v>
      </c>
      <c r="K44" s="123">
        <v>27</v>
      </c>
      <c r="L44" s="208"/>
      <c r="M44" s="208"/>
      <c r="N44" s="208"/>
      <c r="O44" s="208"/>
      <c r="P44" s="208"/>
      <c r="Q44" s="208"/>
      <c r="R44" s="208">
        <f>16*0</f>
        <v>0</v>
      </c>
      <c r="S44" s="208">
        <f>11*3</f>
        <v>33</v>
      </c>
      <c r="T44" s="208"/>
      <c r="U44" s="124"/>
      <c r="V44" s="271"/>
      <c r="W44" s="103">
        <v>0</v>
      </c>
      <c r="X44" s="120">
        <f t="shared" si="20"/>
        <v>33</v>
      </c>
    </row>
    <row r="45" spans="1:24" ht="20.25" customHeight="1" x14ac:dyDescent="0.25">
      <c r="A45" s="121" t="s">
        <v>393</v>
      </c>
      <c r="B45" s="14" t="s">
        <v>264</v>
      </c>
      <c r="C45" s="209"/>
      <c r="D45" s="208">
        <v>6</v>
      </c>
      <c r="E45" s="208">
        <v>5.6</v>
      </c>
      <c r="F45" s="130"/>
      <c r="G45" s="112">
        <f t="shared" si="23"/>
        <v>50</v>
      </c>
      <c r="H45" s="208"/>
      <c r="I45" s="122">
        <f t="shared" si="24"/>
        <v>50</v>
      </c>
      <c r="J45" s="112">
        <f t="shared" si="25"/>
        <v>50</v>
      </c>
      <c r="K45" s="123">
        <v>40</v>
      </c>
      <c r="L45" s="208"/>
      <c r="M45" s="208"/>
      <c r="N45" s="208"/>
      <c r="O45" s="208"/>
      <c r="P45" s="208"/>
      <c r="Q45" s="208"/>
      <c r="R45" s="208"/>
      <c r="S45" s="208"/>
      <c r="T45" s="208">
        <f>17*2</f>
        <v>34</v>
      </c>
      <c r="U45" s="124">
        <f>8*2</f>
        <v>16</v>
      </c>
      <c r="V45" s="271"/>
      <c r="W45" s="103">
        <v>0</v>
      </c>
      <c r="X45" s="120">
        <f t="shared" si="20"/>
        <v>50</v>
      </c>
    </row>
    <row r="46" spans="1:24" ht="24" customHeight="1" x14ac:dyDescent="0.25">
      <c r="A46" s="121" t="s">
        <v>394</v>
      </c>
      <c r="B46" s="14" t="s">
        <v>150</v>
      </c>
      <c r="C46" s="209"/>
      <c r="D46" s="208">
        <v>6</v>
      </c>
      <c r="E46" s="208" t="s">
        <v>192</v>
      </c>
      <c r="F46" s="130"/>
      <c r="G46" s="112">
        <f t="shared" si="23"/>
        <v>42</v>
      </c>
      <c r="H46" s="208"/>
      <c r="I46" s="122">
        <f t="shared" si="24"/>
        <v>42</v>
      </c>
      <c r="J46" s="112">
        <f t="shared" si="25"/>
        <v>42</v>
      </c>
      <c r="K46" s="123">
        <v>34</v>
      </c>
      <c r="L46" s="208"/>
      <c r="M46" s="208"/>
      <c r="N46" s="208"/>
      <c r="O46" s="208"/>
      <c r="P46" s="208"/>
      <c r="Q46" s="208"/>
      <c r="R46" s="208"/>
      <c r="S46" s="208"/>
      <c r="T46" s="208">
        <f>17*2</f>
        <v>34</v>
      </c>
      <c r="U46" s="124">
        <f>8*1</f>
        <v>8</v>
      </c>
      <c r="V46" s="272"/>
      <c r="W46" s="103">
        <v>0</v>
      </c>
      <c r="X46" s="120">
        <f t="shared" si="20"/>
        <v>42</v>
      </c>
    </row>
    <row r="47" spans="1:24" ht="24" customHeight="1" x14ac:dyDescent="0.25">
      <c r="A47" s="121" t="s">
        <v>395</v>
      </c>
      <c r="B47" s="177" t="s">
        <v>354</v>
      </c>
      <c r="C47" s="209"/>
      <c r="D47" s="208">
        <v>5</v>
      </c>
      <c r="E47" s="208">
        <v>5</v>
      </c>
      <c r="F47" s="130"/>
      <c r="G47" s="112">
        <f t="shared" si="23"/>
        <v>34</v>
      </c>
      <c r="H47" s="208"/>
      <c r="I47" s="122">
        <f t="shared" si="24"/>
        <v>34</v>
      </c>
      <c r="J47" s="112">
        <f t="shared" si="25"/>
        <v>34</v>
      </c>
      <c r="K47" s="123">
        <v>28</v>
      </c>
      <c r="L47" s="208"/>
      <c r="M47" s="208"/>
      <c r="N47" s="208"/>
      <c r="O47" s="208"/>
      <c r="P47" s="208"/>
      <c r="Q47" s="208"/>
      <c r="R47" s="208"/>
      <c r="S47" s="208"/>
      <c r="T47" s="208">
        <f>17*2</f>
        <v>34</v>
      </c>
      <c r="U47" s="124">
        <v>0</v>
      </c>
      <c r="V47" s="176"/>
      <c r="W47" s="103">
        <v>0</v>
      </c>
      <c r="X47" s="120">
        <f t="shared" si="20"/>
        <v>34</v>
      </c>
    </row>
    <row r="48" spans="1:24" s="41" customFormat="1" ht="23.25" customHeight="1" x14ac:dyDescent="0.25">
      <c r="A48" s="117" t="s">
        <v>74</v>
      </c>
      <c r="B48" s="118" t="s">
        <v>35</v>
      </c>
      <c r="C48" s="100"/>
      <c r="D48" s="100"/>
      <c r="E48" s="100"/>
      <c r="F48" s="126"/>
      <c r="G48" s="119">
        <f t="shared" ref="G48:U48" si="27">G49+G54+G59+G63+G68+G71+G74+G78</f>
        <v>1731</v>
      </c>
      <c r="H48" s="119">
        <f t="shared" si="27"/>
        <v>4</v>
      </c>
      <c r="I48" s="119">
        <f t="shared" si="27"/>
        <v>1007</v>
      </c>
      <c r="J48" s="119">
        <f t="shared" si="27"/>
        <v>942</v>
      </c>
      <c r="K48" s="119">
        <f t="shared" si="27"/>
        <v>769</v>
      </c>
      <c r="L48" s="119">
        <f t="shared" si="27"/>
        <v>40</v>
      </c>
      <c r="M48" s="119">
        <f t="shared" si="27"/>
        <v>720</v>
      </c>
      <c r="N48" s="119">
        <f t="shared" si="27"/>
        <v>26</v>
      </c>
      <c r="O48" s="119">
        <f t="shared" si="27"/>
        <v>39</v>
      </c>
      <c r="P48" s="119">
        <f t="shared" si="27"/>
        <v>0</v>
      </c>
      <c r="Q48" s="119">
        <f t="shared" si="27"/>
        <v>0</v>
      </c>
      <c r="R48" s="119">
        <f t="shared" si="27"/>
        <v>238</v>
      </c>
      <c r="S48" s="119">
        <f t="shared" si="27"/>
        <v>517</v>
      </c>
      <c r="T48" s="119">
        <f t="shared" si="27"/>
        <v>391</v>
      </c>
      <c r="U48" s="119">
        <f t="shared" si="27"/>
        <v>516</v>
      </c>
      <c r="V48" s="267" t="s">
        <v>195</v>
      </c>
      <c r="W48" s="116"/>
      <c r="X48" s="120"/>
    </row>
    <row r="49" spans="1:24" ht="27" customHeight="1" x14ac:dyDescent="0.25">
      <c r="A49" s="132" t="s">
        <v>370</v>
      </c>
      <c r="B49" s="133" t="s">
        <v>151</v>
      </c>
      <c r="C49" s="155"/>
      <c r="D49" s="55"/>
      <c r="E49" s="55"/>
      <c r="F49" s="154"/>
      <c r="G49" s="156">
        <f>G50+G51+G52+G53</f>
        <v>209</v>
      </c>
      <c r="H49" s="156">
        <f t="shared" ref="H49:U49" si="28">H50+H51+H52+H53</f>
        <v>1</v>
      </c>
      <c r="I49" s="156">
        <f t="shared" si="28"/>
        <v>100</v>
      </c>
      <c r="J49" s="156">
        <f t="shared" si="28"/>
        <v>90</v>
      </c>
      <c r="K49" s="156">
        <f t="shared" si="28"/>
        <v>72</v>
      </c>
      <c r="L49" s="156">
        <f t="shared" si="28"/>
        <v>0</v>
      </c>
      <c r="M49" s="156">
        <f t="shared" si="28"/>
        <v>108</v>
      </c>
      <c r="N49" s="156">
        <f t="shared" si="28"/>
        <v>4</v>
      </c>
      <c r="O49" s="156">
        <f t="shared" si="28"/>
        <v>6</v>
      </c>
      <c r="P49" s="156">
        <f t="shared" si="28"/>
        <v>0</v>
      </c>
      <c r="Q49" s="156">
        <f t="shared" si="28"/>
        <v>0</v>
      </c>
      <c r="R49" s="156">
        <f t="shared" si="28"/>
        <v>68</v>
      </c>
      <c r="S49" s="156">
        <f t="shared" si="28"/>
        <v>130</v>
      </c>
      <c r="T49" s="156">
        <f t="shared" si="28"/>
        <v>0</v>
      </c>
      <c r="U49" s="156">
        <f t="shared" si="28"/>
        <v>0</v>
      </c>
      <c r="V49" s="268"/>
      <c r="W49" s="103"/>
      <c r="X49" s="120"/>
    </row>
    <row r="50" spans="1:24" ht="21.75" customHeight="1" x14ac:dyDescent="0.25">
      <c r="A50" s="15" t="s">
        <v>97</v>
      </c>
      <c r="B50" s="131" t="s">
        <v>152</v>
      </c>
      <c r="C50" s="157"/>
      <c r="D50" s="55"/>
      <c r="E50" s="151" t="s">
        <v>190</v>
      </c>
      <c r="F50" s="258" t="s">
        <v>409</v>
      </c>
      <c r="G50" s="158">
        <f>H50+I50</f>
        <v>50</v>
      </c>
      <c r="H50" s="151"/>
      <c r="I50" s="159">
        <f>J50+N50+O50</f>
        <v>50</v>
      </c>
      <c r="J50" s="158">
        <f>P50+Q50+R50+S50+T50+U50</f>
        <v>45</v>
      </c>
      <c r="K50" s="160">
        <v>36</v>
      </c>
      <c r="L50" s="151"/>
      <c r="M50" s="151"/>
      <c r="N50" s="151">
        <v>2</v>
      </c>
      <c r="O50" s="151">
        <v>3</v>
      </c>
      <c r="P50" s="151"/>
      <c r="Q50" s="151"/>
      <c r="R50" s="151">
        <f>17*2</f>
        <v>34</v>
      </c>
      <c r="S50" s="151">
        <f>11*1</f>
        <v>11</v>
      </c>
      <c r="T50" s="151"/>
      <c r="U50" s="124"/>
      <c r="V50" s="268"/>
      <c r="W50" s="103">
        <v>50</v>
      </c>
      <c r="X50" s="120">
        <f t="shared" si="20"/>
        <v>0</v>
      </c>
    </row>
    <row r="51" spans="1:24" ht="21.75" customHeight="1" x14ac:dyDescent="0.25">
      <c r="A51" s="15" t="s">
        <v>295</v>
      </c>
      <c r="B51" s="131" t="s">
        <v>153</v>
      </c>
      <c r="C51" s="157"/>
      <c r="D51" s="55"/>
      <c r="E51" s="151" t="s">
        <v>190</v>
      </c>
      <c r="F51" s="260"/>
      <c r="G51" s="158">
        <f t="shared" ref="G51" si="29">H51+I51</f>
        <v>51</v>
      </c>
      <c r="H51" s="151">
        <v>1</v>
      </c>
      <c r="I51" s="159">
        <f t="shared" ref="I51" si="30">J51+N51+O51</f>
        <v>50</v>
      </c>
      <c r="J51" s="158">
        <f t="shared" ref="J51" si="31">P51+Q51+R51+S51+T51+U51</f>
        <v>45</v>
      </c>
      <c r="K51" s="160">
        <v>36</v>
      </c>
      <c r="L51" s="151"/>
      <c r="M51" s="151"/>
      <c r="N51" s="151">
        <v>2</v>
      </c>
      <c r="O51" s="151">
        <v>3</v>
      </c>
      <c r="P51" s="151"/>
      <c r="Q51" s="151"/>
      <c r="R51" s="151">
        <f>17*2</f>
        <v>34</v>
      </c>
      <c r="S51" s="151">
        <f>11*1</f>
        <v>11</v>
      </c>
      <c r="T51" s="151"/>
      <c r="U51" s="124"/>
      <c r="V51" s="268"/>
      <c r="W51" s="103">
        <v>51</v>
      </c>
      <c r="X51" s="120">
        <f t="shared" si="20"/>
        <v>0</v>
      </c>
    </row>
    <row r="52" spans="1:24" ht="21.75" customHeight="1" x14ac:dyDescent="0.25">
      <c r="A52" s="15" t="s">
        <v>197</v>
      </c>
      <c r="B52" s="59" t="s">
        <v>342</v>
      </c>
      <c r="C52" s="155"/>
      <c r="D52" s="55">
        <v>3</v>
      </c>
      <c r="E52" s="55"/>
      <c r="F52" s="161"/>
      <c r="G52" s="158">
        <f>M52</f>
        <v>36</v>
      </c>
      <c r="H52" s="151"/>
      <c r="I52" s="159"/>
      <c r="J52" s="158"/>
      <c r="K52" s="151"/>
      <c r="L52" s="151"/>
      <c r="M52" s="151">
        <f>P52+Q52+R52+S52+T52+U52</f>
        <v>36</v>
      </c>
      <c r="N52" s="151"/>
      <c r="O52" s="151"/>
      <c r="P52" s="151"/>
      <c r="Q52" s="151"/>
      <c r="R52" s="151"/>
      <c r="S52" s="151">
        <v>36</v>
      </c>
      <c r="T52" s="151"/>
      <c r="U52" s="124"/>
      <c r="V52" s="268"/>
      <c r="W52" s="103">
        <v>36</v>
      </c>
      <c r="X52" s="120">
        <f t="shared" si="20"/>
        <v>0</v>
      </c>
    </row>
    <row r="53" spans="1:24" ht="21" customHeight="1" x14ac:dyDescent="0.25">
      <c r="A53" s="15" t="s">
        <v>198</v>
      </c>
      <c r="B53" s="59" t="s">
        <v>343</v>
      </c>
      <c r="C53" s="155"/>
      <c r="D53" s="55">
        <v>4</v>
      </c>
      <c r="E53" s="55"/>
      <c r="F53" s="161"/>
      <c r="G53" s="158">
        <f>M53</f>
        <v>72</v>
      </c>
      <c r="H53" s="151"/>
      <c r="I53" s="159"/>
      <c r="J53" s="158"/>
      <c r="K53" s="151"/>
      <c r="L53" s="151"/>
      <c r="M53" s="151">
        <f>P53+Q53+R53+S53+T53+U53</f>
        <v>72</v>
      </c>
      <c r="N53" s="151"/>
      <c r="O53" s="151"/>
      <c r="P53" s="151"/>
      <c r="Q53" s="151"/>
      <c r="R53" s="151"/>
      <c r="S53" s="151">
        <v>72</v>
      </c>
      <c r="T53" s="151"/>
      <c r="U53" s="124"/>
      <c r="V53" s="268"/>
      <c r="W53" s="103">
        <v>0</v>
      </c>
      <c r="X53" s="120">
        <f t="shared" si="20"/>
        <v>72</v>
      </c>
    </row>
    <row r="54" spans="1:24" s="41" customFormat="1" ht="42.75" customHeight="1" x14ac:dyDescent="0.25">
      <c r="A54" s="117" t="s">
        <v>184</v>
      </c>
      <c r="B54" s="135" t="s">
        <v>154</v>
      </c>
      <c r="C54" s="162"/>
      <c r="D54" s="152"/>
      <c r="E54" s="152"/>
      <c r="F54" s="153"/>
      <c r="G54" s="156">
        <f>G55+G56+G57+G58</f>
        <v>242</v>
      </c>
      <c r="H54" s="156">
        <f t="shared" ref="H54:U54" si="32">H55+H56+H57+H58</f>
        <v>1</v>
      </c>
      <c r="I54" s="156">
        <f t="shared" si="32"/>
        <v>169</v>
      </c>
      <c r="J54" s="156">
        <f t="shared" si="32"/>
        <v>157</v>
      </c>
      <c r="K54" s="156">
        <f t="shared" si="32"/>
        <v>128</v>
      </c>
      <c r="L54" s="156">
        <f t="shared" si="32"/>
        <v>20</v>
      </c>
      <c r="M54" s="156">
        <f t="shared" si="32"/>
        <v>72</v>
      </c>
      <c r="N54" s="156">
        <f t="shared" si="32"/>
        <v>6</v>
      </c>
      <c r="O54" s="156">
        <f t="shared" si="32"/>
        <v>6</v>
      </c>
      <c r="P54" s="156">
        <f t="shared" si="32"/>
        <v>0</v>
      </c>
      <c r="Q54" s="156">
        <f t="shared" si="32"/>
        <v>0</v>
      </c>
      <c r="R54" s="156">
        <f t="shared" si="32"/>
        <v>102</v>
      </c>
      <c r="S54" s="156">
        <f t="shared" si="32"/>
        <v>127</v>
      </c>
      <c r="T54" s="156">
        <f t="shared" si="32"/>
        <v>0</v>
      </c>
      <c r="U54" s="156">
        <f t="shared" si="32"/>
        <v>0</v>
      </c>
      <c r="V54" s="268"/>
      <c r="W54" s="127"/>
      <c r="X54" s="120"/>
    </row>
    <row r="55" spans="1:24" ht="33.75" customHeight="1" x14ac:dyDescent="0.25">
      <c r="A55" s="15" t="s">
        <v>183</v>
      </c>
      <c r="B55" s="137" t="s">
        <v>155</v>
      </c>
      <c r="C55" s="155"/>
      <c r="D55" s="55"/>
      <c r="E55" s="151" t="s">
        <v>190</v>
      </c>
      <c r="F55" s="258" t="s">
        <v>409</v>
      </c>
      <c r="G55" s="158">
        <f>H55+I55</f>
        <v>60</v>
      </c>
      <c r="H55" s="151"/>
      <c r="I55" s="158">
        <f>J55+N55+O55</f>
        <v>60</v>
      </c>
      <c r="J55" s="158">
        <f>P55+Q55+R55+S55+T55+U55</f>
        <v>56</v>
      </c>
      <c r="K55" s="158">
        <v>46</v>
      </c>
      <c r="L55" s="151">
        <v>20</v>
      </c>
      <c r="M55" s="151"/>
      <c r="N55" s="151">
        <v>2</v>
      </c>
      <c r="O55" s="151">
        <v>2</v>
      </c>
      <c r="P55" s="151"/>
      <c r="Q55" s="151"/>
      <c r="R55" s="151">
        <f>17*2</f>
        <v>34</v>
      </c>
      <c r="S55" s="151">
        <f>11*2</f>
        <v>22</v>
      </c>
      <c r="T55" s="151"/>
      <c r="U55" s="163"/>
      <c r="V55" s="268"/>
      <c r="W55" s="103">
        <v>60</v>
      </c>
      <c r="X55" s="120">
        <f t="shared" si="20"/>
        <v>0</v>
      </c>
    </row>
    <row r="56" spans="1:24" ht="25.5" customHeight="1" x14ac:dyDescent="0.25">
      <c r="A56" s="15" t="s">
        <v>182</v>
      </c>
      <c r="B56" s="14" t="s">
        <v>156</v>
      </c>
      <c r="C56" s="155"/>
      <c r="D56" s="55"/>
      <c r="E56" s="151" t="s">
        <v>190</v>
      </c>
      <c r="F56" s="259"/>
      <c r="G56" s="158">
        <f t="shared" ref="G56:G57" si="33">H56+I56</f>
        <v>61</v>
      </c>
      <c r="H56" s="151">
        <v>1</v>
      </c>
      <c r="I56" s="158">
        <f t="shared" ref="I56" si="34">J56+N56+O56</f>
        <v>60</v>
      </c>
      <c r="J56" s="158">
        <f t="shared" ref="J56:J57" si="35">P56+Q56+R56+S56+T56+U56</f>
        <v>56</v>
      </c>
      <c r="K56" s="158">
        <v>46</v>
      </c>
      <c r="L56" s="151"/>
      <c r="M56" s="151"/>
      <c r="N56" s="151">
        <v>2</v>
      </c>
      <c r="O56" s="151">
        <v>2</v>
      </c>
      <c r="P56" s="151"/>
      <c r="Q56" s="151"/>
      <c r="R56" s="151">
        <f>17*2</f>
        <v>34</v>
      </c>
      <c r="S56" s="151">
        <f>11*2</f>
        <v>22</v>
      </c>
      <c r="T56" s="151"/>
      <c r="U56" s="163"/>
      <c r="V56" s="268"/>
      <c r="W56" s="103">
        <v>61</v>
      </c>
      <c r="X56" s="120">
        <f t="shared" si="20"/>
        <v>0</v>
      </c>
    </row>
    <row r="57" spans="1:24" ht="28.5" customHeight="1" x14ac:dyDescent="0.25">
      <c r="A57" s="15" t="s">
        <v>181</v>
      </c>
      <c r="B57" s="14" t="s">
        <v>157</v>
      </c>
      <c r="C57" s="155"/>
      <c r="D57" s="55"/>
      <c r="E57" s="151" t="s">
        <v>190</v>
      </c>
      <c r="F57" s="260"/>
      <c r="G57" s="158">
        <f t="shared" si="33"/>
        <v>49</v>
      </c>
      <c r="H57" s="151"/>
      <c r="I57" s="158">
        <f>J57+N57+O57</f>
        <v>49</v>
      </c>
      <c r="J57" s="158">
        <f t="shared" si="35"/>
        <v>45</v>
      </c>
      <c r="K57" s="158">
        <v>36</v>
      </c>
      <c r="L57" s="151"/>
      <c r="M57" s="151"/>
      <c r="N57" s="151">
        <v>2</v>
      </c>
      <c r="O57" s="151">
        <v>2</v>
      </c>
      <c r="P57" s="151"/>
      <c r="Q57" s="151"/>
      <c r="R57" s="151">
        <f>17*2</f>
        <v>34</v>
      </c>
      <c r="S57" s="151">
        <f>11*1</f>
        <v>11</v>
      </c>
      <c r="T57" s="151"/>
      <c r="U57" s="163"/>
      <c r="V57" s="268"/>
      <c r="W57" s="103">
        <v>49</v>
      </c>
      <c r="X57" s="120">
        <f t="shared" si="20"/>
        <v>0</v>
      </c>
    </row>
    <row r="58" spans="1:24" ht="20.25" customHeight="1" x14ac:dyDescent="0.25">
      <c r="A58" s="15" t="s">
        <v>180</v>
      </c>
      <c r="B58" s="111" t="s">
        <v>335</v>
      </c>
      <c r="C58" s="155"/>
      <c r="D58" s="151">
        <v>4</v>
      </c>
      <c r="E58" s="151"/>
      <c r="F58" s="154"/>
      <c r="G58" s="158">
        <f>M58</f>
        <v>72</v>
      </c>
      <c r="H58" s="151"/>
      <c r="I58" s="158"/>
      <c r="J58" s="158"/>
      <c r="K58" s="151"/>
      <c r="L58" s="151"/>
      <c r="M58" s="151">
        <f>P58+Q58+R58+S58+T58+U58</f>
        <v>72</v>
      </c>
      <c r="N58" s="151"/>
      <c r="O58" s="151"/>
      <c r="P58" s="151"/>
      <c r="Q58" s="151"/>
      <c r="R58" s="151"/>
      <c r="S58" s="151">
        <v>72</v>
      </c>
      <c r="T58" s="151"/>
      <c r="U58" s="163"/>
      <c r="V58" s="268"/>
      <c r="W58" s="103">
        <v>0</v>
      </c>
      <c r="X58" s="120">
        <f t="shared" si="20"/>
        <v>72</v>
      </c>
    </row>
    <row r="59" spans="1:24" s="41" customFormat="1" ht="42" customHeight="1" x14ac:dyDescent="0.25">
      <c r="A59" s="138" t="s">
        <v>344</v>
      </c>
      <c r="B59" s="139" t="s">
        <v>158</v>
      </c>
      <c r="C59" s="162"/>
      <c r="D59" s="152"/>
      <c r="E59" s="152"/>
      <c r="F59" s="153"/>
      <c r="G59" s="156">
        <f>G60+G61+G62</f>
        <v>257</v>
      </c>
      <c r="H59" s="156">
        <f t="shared" ref="H59:U59" si="36">H60+H61+H62</f>
        <v>0</v>
      </c>
      <c r="I59" s="156">
        <f t="shared" si="36"/>
        <v>185</v>
      </c>
      <c r="J59" s="156">
        <f t="shared" si="36"/>
        <v>175</v>
      </c>
      <c r="K59" s="156">
        <f t="shared" si="36"/>
        <v>143</v>
      </c>
      <c r="L59" s="156">
        <f t="shared" si="36"/>
        <v>0</v>
      </c>
      <c r="M59" s="156">
        <f t="shared" si="36"/>
        <v>72</v>
      </c>
      <c r="N59" s="156">
        <f t="shared" si="36"/>
        <v>4</v>
      </c>
      <c r="O59" s="156">
        <f t="shared" si="36"/>
        <v>6</v>
      </c>
      <c r="P59" s="156">
        <f t="shared" si="36"/>
        <v>0</v>
      </c>
      <c r="Q59" s="156">
        <f t="shared" si="36"/>
        <v>0</v>
      </c>
      <c r="R59" s="156">
        <f t="shared" si="36"/>
        <v>0</v>
      </c>
      <c r="S59" s="156">
        <f t="shared" si="36"/>
        <v>0</v>
      </c>
      <c r="T59" s="156">
        <f t="shared" si="36"/>
        <v>119</v>
      </c>
      <c r="U59" s="156">
        <f t="shared" si="36"/>
        <v>128</v>
      </c>
      <c r="V59" s="268"/>
      <c r="W59" s="127"/>
      <c r="X59" s="120"/>
    </row>
    <row r="60" spans="1:24" ht="36" customHeight="1" x14ac:dyDescent="0.25">
      <c r="A60" s="140" t="s">
        <v>179</v>
      </c>
      <c r="B60" s="14" t="s">
        <v>159</v>
      </c>
      <c r="C60" s="155"/>
      <c r="D60" s="55"/>
      <c r="E60" s="151" t="s">
        <v>192</v>
      </c>
      <c r="F60" s="261" t="s">
        <v>410</v>
      </c>
      <c r="G60" s="158">
        <f>H60+I60</f>
        <v>89</v>
      </c>
      <c r="H60" s="151"/>
      <c r="I60" s="158">
        <f>J60+N60+O60</f>
        <v>89</v>
      </c>
      <c r="J60" s="158">
        <f>P60+Q60+R60+S60+T60+U60</f>
        <v>84</v>
      </c>
      <c r="K60" s="151">
        <v>68</v>
      </c>
      <c r="L60" s="151"/>
      <c r="M60" s="151"/>
      <c r="N60" s="151">
        <v>2</v>
      </c>
      <c r="O60" s="151">
        <v>3</v>
      </c>
      <c r="P60" s="151"/>
      <c r="Q60" s="151"/>
      <c r="R60" s="151"/>
      <c r="S60" s="151"/>
      <c r="T60" s="151">
        <f>17*4</f>
        <v>68</v>
      </c>
      <c r="U60" s="163">
        <f>8*2</f>
        <v>16</v>
      </c>
      <c r="V60" s="268"/>
      <c r="W60" s="103">
        <v>89</v>
      </c>
      <c r="X60" s="120">
        <f t="shared" si="20"/>
        <v>0</v>
      </c>
    </row>
    <row r="61" spans="1:24" ht="36" customHeight="1" x14ac:dyDescent="0.25">
      <c r="A61" s="140" t="s">
        <v>178</v>
      </c>
      <c r="B61" s="14" t="s">
        <v>160</v>
      </c>
      <c r="C61" s="155"/>
      <c r="D61" s="55"/>
      <c r="E61" s="151" t="s">
        <v>192</v>
      </c>
      <c r="F61" s="262"/>
      <c r="G61" s="158">
        <f t="shared" ref="G61" si="37">H61+I61</f>
        <v>96</v>
      </c>
      <c r="H61" s="151"/>
      <c r="I61" s="158">
        <f t="shared" ref="I61" si="38">J61+N61+O61</f>
        <v>96</v>
      </c>
      <c r="J61" s="158">
        <f t="shared" ref="J61" si="39">P61+Q61+R61+S61+T61+U61</f>
        <v>91</v>
      </c>
      <c r="K61" s="151">
        <v>75</v>
      </c>
      <c r="L61" s="151"/>
      <c r="M61" s="151"/>
      <c r="N61" s="151">
        <v>2</v>
      </c>
      <c r="O61" s="151">
        <v>3</v>
      </c>
      <c r="P61" s="151"/>
      <c r="Q61" s="151"/>
      <c r="R61" s="151"/>
      <c r="S61" s="151"/>
      <c r="T61" s="151">
        <f>17*3</f>
        <v>51</v>
      </c>
      <c r="U61" s="163">
        <f>8*5</f>
        <v>40</v>
      </c>
      <c r="V61" s="268"/>
      <c r="W61" s="103">
        <v>68</v>
      </c>
      <c r="X61" s="120">
        <f t="shared" si="20"/>
        <v>28</v>
      </c>
    </row>
    <row r="62" spans="1:24" ht="19.5" customHeight="1" x14ac:dyDescent="0.25">
      <c r="A62" s="15" t="s">
        <v>121</v>
      </c>
      <c r="B62" s="59" t="s">
        <v>336</v>
      </c>
      <c r="C62" s="155"/>
      <c r="D62" s="151">
        <v>6</v>
      </c>
      <c r="E62" s="164"/>
      <c r="F62" s="154"/>
      <c r="G62" s="158">
        <f>M62</f>
        <v>72</v>
      </c>
      <c r="H62" s="151"/>
      <c r="I62" s="158"/>
      <c r="J62" s="158"/>
      <c r="K62" s="151"/>
      <c r="L62" s="151"/>
      <c r="M62" s="151">
        <f>P62+Q62+R62+S62+T62+U62</f>
        <v>72</v>
      </c>
      <c r="N62" s="151"/>
      <c r="O62" s="151"/>
      <c r="P62" s="151"/>
      <c r="Q62" s="151"/>
      <c r="R62" s="151"/>
      <c r="S62" s="151"/>
      <c r="T62" s="151"/>
      <c r="U62" s="163">
        <v>72</v>
      </c>
      <c r="V62" s="268"/>
      <c r="W62" s="103">
        <v>0</v>
      </c>
      <c r="X62" s="120">
        <f t="shared" si="20"/>
        <v>72</v>
      </c>
    </row>
    <row r="63" spans="1:24" s="41" customFormat="1" ht="37.5" customHeight="1" x14ac:dyDescent="0.25">
      <c r="A63" s="138" t="s">
        <v>124</v>
      </c>
      <c r="B63" s="139" t="s">
        <v>161</v>
      </c>
      <c r="C63" s="162"/>
      <c r="D63" s="152"/>
      <c r="E63" s="152"/>
      <c r="F63" s="153"/>
      <c r="G63" s="156">
        <f>G64+G65+G66+G67</f>
        <v>298</v>
      </c>
      <c r="H63" s="156">
        <f t="shared" ref="H63:U63" si="40">H64+H65+H66+H67</f>
        <v>0</v>
      </c>
      <c r="I63" s="156">
        <f t="shared" si="40"/>
        <v>190</v>
      </c>
      <c r="J63" s="156">
        <f t="shared" si="40"/>
        <v>182</v>
      </c>
      <c r="K63" s="156">
        <f t="shared" si="40"/>
        <v>150</v>
      </c>
      <c r="L63" s="156">
        <f t="shared" si="40"/>
        <v>0</v>
      </c>
      <c r="M63" s="156">
        <f t="shared" si="40"/>
        <v>108</v>
      </c>
      <c r="N63" s="156">
        <f t="shared" si="40"/>
        <v>4</v>
      </c>
      <c r="O63" s="156">
        <f t="shared" si="40"/>
        <v>4</v>
      </c>
      <c r="P63" s="156">
        <f t="shared" si="40"/>
        <v>0</v>
      </c>
      <c r="Q63" s="156">
        <f t="shared" si="40"/>
        <v>0</v>
      </c>
      <c r="R63" s="156">
        <f t="shared" si="40"/>
        <v>0</v>
      </c>
      <c r="S63" s="156">
        <f t="shared" si="40"/>
        <v>0</v>
      </c>
      <c r="T63" s="156">
        <f t="shared" si="40"/>
        <v>102</v>
      </c>
      <c r="U63" s="156">
        <f t="shared" si="40"/>
        <v>188</v>
      </c>
      <c r="V63" s="268"/>
      <c r="W63" s="127"/>
      <c r="X63" s="120"/>
    </row>
    <row r="64" spans="1:24" ht="20.25" customHeight="1" x14ac:dyDescent="0.25">
      <c r="A64" s="15" t="s">
        <v>98</v>
      </c>
      <c r="B64" s="14" t="s">
        <v>162</v>
      </c>
      <c r="C64" s="155"/>
      <c r="D64" s="55"/>
      <c r="E64" s="151" t="s">
        <v>192</v>
      </c>
      <c r="F64" s="258" t="s">
        <v>410</v>
      </c>
      <c r="G64" s="158">
        <f>H64+I64</f>
        <v>95</v>
      </c>
      <c r="H64" s="151"/>
      <c r="I64" s="158">
        <f>J64+N64+O64</f>
        <v>95</v>
      </c>
      <c r="J64" s="158">
        <f>P64+Q64+R64+S64+T64+U64</f>
        <v>91</v>
      </c>
      <c r="K64" s="151">
        <v>75</v>
      </c>
      <c r="L64" s="151"/>
      <c r="M64" s="151"/>
      <c r="N64" s="151">
        <v>2</v>
      </c>
      <c r="O64" s="151">
        <v>2</v>
      </c>
      <c r="P64" s="151"/>
      <c r="Q64" s="151"/>
      <c r="R64" s="151"/>
      <c r="S64" s="151"/>
      <c r="T64" s="151">
        <f>17*3</f>
        <v>51</v>
      </c>
      <c r="U64" s="163">
        <f>8*5</f>
        <v>40</v>
      </c>
      <c r="V64" s="268"/>
      <c r="W64" s="103">
        <v>68</v>
      </c>
      <c r="X64" s="120">
        <f t="shared" si="20"/>
        <v>27</v>
      </c>
    </row>
    <row r="65" spans="1:25" ht="20.25" customHeight="1" x14ac:dyDescent="0.25">
      <c r="A65" s="15" t="s">
        <v>99</v>
      </c>
      <c r="B65" s="14" t="s">
        <v>163</v>
      </c>
      <c r="C65" s="155"/>
      <c r="D65" s="151"/>
      <c r="E65" s="151" t="s">
        <v>192</v>
      </c>
      <c r="F65" s="260"/>
      <c r="G65" s="158">
        <f t="shared" ref="G65" si="41">H65+I65</f>
        <v>95</v>
      </c>
      <c r="H65" s="151"/>
      <c r="I65" s="158">
        <f t="shared" ref="I65" si="42">J65+N65+O65</f>
        <v>95</v>
      </c>
      <c r="J65" s="158">
        <f t="shared" ref="J65" si="43">P65+Q65+R65+S65+T65+U65</f>
        <v>91</v>
      </c>
      <c r="K65" s="151">
        <v>75</v>
      </c>
      <c r="L65" s="151"/>
      <c r="M65" s="151"/>
      <c r="N65" s="151">
        <v>2</v>
      </c>
      <c r="O65" s="151">
        <v>2</v>
      </c>
      <c r="P65" s="151"/>
      <c r="Q65" s="151"/>
      <c r="R65" s="151"/>
      <c r="S65" s="151"/>
      <c r="T65" s="151">
        <f>17*3</f>
        <v>51</v>
      </c>
      <c r="U65" s="163">
        <f>8*5</f>
        <v>40</v>
      </c>
      <c r="V65" s="268"/>
      <c r="W65" s="103">
        <v>68</v>
      </c>
      <c r="X65" s="120">
        <f t="shared" si="20"/>
        <v>27</v>
      </c>
    </row>
    <row r="66" spans="1:25" ht="20.25" customHeight="1" x14ac:dyDescent="0.25">
      <c r="A66" s="15" t="s">
        <v>368</v>
      </c>
      <c r="B66" s="111" t="s">
        <v>345</v>
      </c>
      <c r="C66" s="155"/>
      <c r="D66" s="151">
        <v>6</v>
      </c>
      <c r="E66" s="151"/>
      <c r="F66" s="154"/>
      <c r="G66" s="158">
        <f>M66</f>
        <v>36</v>
      </c>
      <c r="H66" s="151"/>
      <c r="I66" s="158"/>
      <c r="J66" s="158"/>
      <c r="K66" s="151"/>
      <c r="L66" s="151"/>
      <c r="M66" s="151">
        <f>P66+Q66+R66+S66+T66+U66</f>
        <v>36</v>
      </c>
      <c r="N66" s="151"/>
      <c r="O66" s="151"/>
      <c r="P66" s="151"/>
      <c r="Q66" s="151"/>
      <c r="R66" s="151"/>
      <c r="S66" s="151"/>
      <c r="T66" s="151"/>
      <c r="U66" s="163">
        <v>36</v>
      </c>
      <c r="V66" s="268"/>
      <c r="W66" s="103">
        <v>36</v>
      </c>
      <c r="X66" s="120">
        <f t="shared" si="20"/>
        <v>0</v>
      </c>
      <c r="Y66" s="210"/>
    </row>
    <row r="67" spans="1:25" ht="20.25" customHeight="1" x14ac:dyDescent="0.25">
      <c r="A67" s="15" t="s">
        <v>369</v>
      </c>
      <c r="B67" s="111" t="s">
        <v>346</v>
      </c>
      <c r="C67" s="155"/>
      <c r="D67" s="158">
        <v>6</v>
      </c>
      <c r="E67" s="151"/>
      <c r="F67" s="154"/>
      <c r="G67" s="158">
        <f>M67</f>
        <v>72</v>
      </c>
      <c r="H67" s="151"/>
      <c r="I67" s="158"/>
      <c r="J67" s="158"/>
      <c r="K67" s="151"/>
      <c r="L67" s="151"/>
      <c r="M67" s="151">
        <f>P67+Q67+R67+S67+T67+U67</f>
        <v>72</v>
      </c>
      <c r="N67" s="151"/>
      <c r="O67" s="151"/>
      <c r="P67" s="151"/>
      <c r="Q67" s="151"/>
      <c r="R67" s="151"/>
      <c r="S67" s="151"/>
      <c r="T67" s="151"/>
      <c r="U67" s="163">
        <v>72</v>
      </c>
      <c r="V67" s="268"/>
      <c r="W67" s="103">
        <v>0</v>
      </c>
      <c r="X67" s="120">
        <f t="shared" si="20"/>
        <v>72</v>
      </c>
    </row>
    <row r="68" spans="1:25" ht="20.25" customHeight="1" x14ac:dyDescent="0.25">
      <c r="A68" s="117" t="s">
        <v>130</v>
      </c>
      <c r="B68" s="139" t="s">
        <v>164</v>
      </c>
      <c r="C68" s="162"/>
      <c r="D68" s="156"/>
      <c r="E68" s="150"/>
      <c r="F68" s="153"/>
      <c r="G68" s="156">
        <f>G69+G70</f>
        <v>178</v>
      </c>
      <c r="H68" s="156">
        <f>H69+H70</f>
        <v>1</v>
      </c>
      <c r="I68" s="156">
        <f t="shared" ref="I68:U68" si="44">I69+I70</f>
        <v>105</v>
      </c>
      <c r="J68" s="156">
        <f t="shared" si="44"/>
        <v>101</v>
      </c>
      <c r="K68" s="156">
        <f t="shared" si="44"/>
        <v>84</v>
      </c>
      <c r="L68" s="156">
        <f t="shared" si="44"/>
        <v>20</v>
      </c>
      <c r="M68" s="156">
        <f t="shared" si="44"/>
        <v>72</v>
      </c>
      <c r="N68" s="156">
        <f t="shared" si="44"/>
        <v>2</v>
      </c>
      <c r="O68" s="156">
        <f t="shared" si="44"/>
        <v>2</v>
      </c>
      <c r="P68" s="156">
        <f t="shared" si="44"/>
        <v>0</v>
      </c>
      <c r="Q68" s="156">
        <f t="shared" si="44"/>
        <v>0</v>
      </c>
      <c r="R68" s="156">
        <f t="shared" si="44"/>
        <v>0</v>
      </c>
      <c r="S68" s="156">
        <f t="shared" si="44"/>
        <v>0</v>
      </c>
      <c r="T68" s="156">
        <f t="shared" si="44"/>
        <v>85</v>
      </c>
      <c r="U68" s="156">
        <f t="shared" si="44"/>
        <v>88</v>
      </c>
      <c r="V68" s="268"/>
      <c r="W68" s="103"/>
      <c r="X68" s="120"/>
    </row>
    <row r="69" spans="1:25" ht="20.25" customHeight="1" x14ac:dyDescent="0.25">
      <c r="A69" s="15" t="s">
        <v>125</v>
      </c>
      <c r="B69" s="14" t="s">
        <v>165</v>
      </c>
      <c r="C69" s="155"/>
      <c r="D69" s="158"/>
      <c r="E69" s="151" t="s">
        <v>192</v>
      </c>
      <c r="F69" s="154" t="s">
        <v>410</v>
      </c>
      <c r="G69" s="158">
        <f>H69+I69</f>
        <v>106</v>
      </c>
      <c r="H69" s="151">
        <v>1</v>
      </c>
      <c r="I69" s="158">
        <f>J69+N69+O69</f>
        <v>105</v>
      </c>
      <c r="J69" s="158">
        <f>P69+Q69+R69+S69+T69+U69</f>
        <v>101</v>
      </c>
      <c r="K69" s="151">
        <v>84</v>
      </c>
      <c r="L69" s="151">
        <v>20</v>
      </c>
      <c r="M69" s="151"/>
      <c r="N69" s="151">
        <v>2</v>
      </c>
      <c r="O69" s="151">
        <v>2</v>
      </c>
      <c r="P69" s="151"/>
      <c r="Q69" s="151"/>
      <c r="R69" s="151"/>
      <c r="S69" s="151"/>
      <c r="T69" s="151">
        <f>17*5</f>
        <v>85</v>
      </c>
      <c r="U69" s="163">
        <f>8*2</f>
        <v>16</v>
      </c>
      <c r="V69" s="268"/>
      <c r="W69" s="103">
        <v>106</v>
      </c>
      <c r="X69" s="120">
        <v>0</v>
      </c>
    </row>
    <row r="70" spans="1:25" ht="20.25" customHeight="1" x14ac:dyDescent="0.25">
      <c r="A70" s="15" t="s">
        <v>166</v>
      </c>
      <c r="B70" s="14" t="s">
        <v>185</v>
      </c>
      <c r="C70" s="155"/>
      <c r="D70" s="158">
        <v>6</v>
      </c>
      <c r="E70" s="151"/>
      <c r="F70" s="154"/>
      <c r="G70" s="158">
        <f>M70</f>
        <v>72</v>
      </c>
      <c r="H70" s="151"/>
      <c r="I70" s="158"/>
      <c r="J70" s="158"/>
      <c r="K70" s="151"/>
      <c r="L70" s="151"/>
      <c r="M70" s="151">
        <f>P70+Q70+R70+S70+T70+U70</f>
        <v>72</v>
      </c>
      <c r="N70" s="151"/>
      <c r="O70" s="151"/>
      <c r="P70" s="151"/>
      <c r="Q70" s="151"/>
      <c r="R70" s="151"/>
      <c r="S70" s="151"/>
      <c r="T70" s="151"/>
      <c r="U70" s="163">
        <v>72</v>
      </c>
      <c r="V70" s="268"/>
      <c r="W70" s="103">
        <v>0</v>
      </c>
      <c r="X70" s="120">
        <f t="shared" si="20"/>
        <v>72</v>
      </c>
    </row>
    <row r="71" spans="1:25" ht="20.25" customHeight="1" x14ac:dyDescent="0.25">
      <c r="A71" s="117" t="s">
        <v>169</v>
      </c>
      <c r="B71" s="139" t="s">
        <v>167</v>
      </c>
      <c r="C71" s="162"/>
      <c r="D71" s="156"/>
      <c r="E71" s="150"/>
      <c r="F71" s="153"/>
      <c r="G71" s="156">
        <f>G72+G73</f>
        <v>203</v>
      </c>
      <c r="H71" s="156">
        <f t="shared" ref="H71:U71" si="45">H72+H73</f>
        <v>1</v>
      </c>
      <c r="I71" s="156">
        <f t="shared" si="45"/>
        <v>130</v>
      </c>
      <c r="J71" s="156">
        <f t="shared" si="45"/>
        <v>125</v>
      </c>
      <c r="K71" s="156">
        <f t="shared" si="45"/>
        <v>100</v>
      </c>
      <c r="L71" s="156">
        <f t="shared" si="45"/>
        <v>0</v>
      </c>
      <c r="M71" s="156">
        <f t="shared" si="45"/>
        <v>72</v>
      </c>
      <c r="N71" s="156">
        <f t="shared" si="45"/>
        <v>2</v>
      </c>
      <c r="O71" s="156">
        <f t="shared" si="45"/>
        <v>3</v>
      </c>
      <c r="P71" s="156">
        <f t="shared" si="45"/>
        <v>0</v>
      </c>
      <c r="Q71" s="156">
        <f t="shared" si="45"/>
        <v>0</v>
      </c>
      <c r="R71" s="156">
        <f t="shared" si="45"/>
        <v>0</v>
      </c>
      <c r="S71" s="156">
        <f t="shared" si="45"/>
        <v>0</v>
      </c>
      <c r="T71" s="156">
        <f t="shared" si="45"/>
        <v>85</v>
      </c>
      <c r="U71" s="156">
        <f t="shared" si="45"/>
        <v>112</v>
      </c>
      <c r="V71" s="268"/>
      <c r="W71" s="141"/>
      <c r="X71" s="120"/>
    </row>
    <row r="72" spans="1:25" ht="33" customHeight="1" x14ac:dyDescent="0.25">
      <c r="A72" s="15" t="s">
        <v>170</v>
      </c>
      <c r="B72" s="14" t="s">
        <v>168</v>
      </c>
      <c r="C72" s="134"/>
      <c r="D72" s="158"/>
      <c r="E72" s="151" t="s">
        <v>192</v>
      </c>
      <c r="F72" s="154" t="s">
        <v>410</v>
      </c>
      <c r="G72" s="158">
        <f>H72+I72</f>
        <v>131</v>
      </c>
      <c r="H72" s="151">
        <v>1</v>
      </c>
      <c r="I72" s="158">
        <f>J72+N72+O72</f>
        <v>130</v>
      </c>
      <c r="J72" s="158">
        <f>P72+Q72+R72+S72+T72+U72</f>
        <v>125</v>
      </c>
      <c r="K72" s="151">
        <v>100</v>
      </c>
      <c r="L72" s="151"/>
      <c r="M72" s="151"/>
      <c r="N72" s="151">
        <v>2</v>
      </c>
      <c r="O72" s="151">
        <v>3</v>
      </c>
      <c r="P72" s="151"/>
      <c r="Q72" s="151"/>
      <c r="R72" s="151"/>
      <c r="S72" s="151"/>
      <c r="T72" s="151">
        <f>17*5</f>
        <v>85</v>
      </c>
      <c r="U72" s="163">
        <f>8*5</f>
        <v>40</v>
      </c>
      <c r="V72" s="268"/>
      <c r="W72" s="103">
        <v>131</v>
      </c>
      <c r="X72" s="120">
        <f t="shared" si="20"/>
        <v>0</v>
      </c>
    </row>
    <row r="73" spans="1:25" ht="20.25" customHeight="1" x14ac:dyDescent="0.25">
      <c r="A73" s="15" t="s">
        <v>171</v>
      </c>
      <c r="B73" s="14" t="s">
        <v>186</v>
      </c>
      <c r="C73" s="134"/>
      <c r="D73" s="158">
        <v>6</v>
      </c>
      <c r="E73" s="151"/>
      <c r="F73" s="154"/>
      <c r="G73" s="158">
        <f>M73</f>
        <v>72</v>
      </c>
      <c r="H73" s="151"/>
      <c r="I73" s="158"/>
      <c r="J73" s="158"/>
      <c r="K73" s="151"/>
      <c r="L73" s="151"/>
      <c r="M73" s="151">
        <f>SUM(P73:U73)</f>
        <v>72</v>
      </c>
      <c r="N73" s="151"/>
      <c r="O73" s="151"/>
      <c r="P73" s="151"/>
      <c r="Q73" s="151"/>
      <c r="R73" s="151"/>
      <c r="S73" s="151"/>
      <c r="T73" s="151"/>
      <c r="U73" s="163">
        <v>72</v>
      </c>
      <c r="V73" s="268"/>
      <c r="W73" s="103">
        <v>0</v>
      </c>
      <c r="X73" s="120">
        <v>72</v>
      </c>
    </row>
    <row r="74" spans="1:25" ht="35.25" customHeight="1" x14ac:dyDescent="0.3">
      <c r="A74" s="125" t="s">
        <v>172</v>
      </c>
      <c r="B74" s="183" t="s">
        <v>388</v>
      </c>
      <c r="C74" s="134"/>
      <c r="D74" s="158"/>
      <c r="E74" s="151"/>
      <c r="F74" s="154"/>
      <c r="G74" s="156">
        <f>G75+G76+G77</f>
        <v>172</v>
      </c>
      <c r="H74" s="156">
        <f t="shared" ref="H74:U74" si="46">H75+H76+H77</f>
        <v>0</v>
      </c>
      <c r="I74" s="156">
        <f t="shared" si="46"/>
        <v>64</v>
      </c>
      <c r="J74" s="156">
        <f t="shared" si="46"/>
        <v>56</v>
      </c>
      <c r="K74" s="156">
        <f t="shared" si="46"/>
        <v>46</v>
      </c>
      <c r="L74" s="156">
        <f t="shared" si="46"/>
        <v>0</v>
      </c>
      <c r="M74" s="156">
        <f t="shared" si="46"/>
        <v>108</v>
      </c>
      <c r="N74" s="156">
        <f t="shared" si="46"/>
        <v>2</v>
      </c>
      <c r="O74" s="156">
        <f t="shared" si="46"/>
        <v>6</v>
      </c>
      <c r="P74" s="156">
        <f t="shared" si="46"/>
        <v>0</v>
      </c>
      <c r="Q74" s="156">
        <f t="shared" si="46"/>
        <v>0</v>
      </c>
      <c r="R74" s="156">
        <f t="shared" si="46"/>
        <v>34</v>
      </c>
      <c r="S74" s="156">
        <f t="shared" si="46"/>
        <v>130</v>
      </c>
      <c r="T74" s="156">
        <f t="shared" si="46"/>
        <v>0</v>
      </c>
      <c r="U74" s="156">
        <f t="shared" si="46"/>
        <v>0</v>
      </c>
      <c r="V74" s="268"/>
      <c r="W74" s="103"/>
      <c r="X74" s="120"/>
    </row>
    <row r="75" spans="1:25" ht="20.25" customHeight="1" x14ac:dyDescent="0.3">
      <c r="A75" s="15" t="s">
        <v>173</v>
      </c>
      <c r="B75" s="184" t="s">
        <v>388</v>
      </c>
      <c r="C75" s="134"/>
      <c r="D75" s="158"/>
      <c r="E75" s="151" t="s">
        <v>190</v>
      </c>
      <c r="F75" s="154" t="s">
        <v>409</v>
      </c>
      <c r="G75" s="158">
        <f t="shared" ref="G75" si="47">H75+I75</f>
        <v>64</v>
      </c>
      <c r="H75" s="151"/>
      <c r="I75" s="158">
        <f t="shared" ref="I75" si="48">J75+N75+O75</f>
        <v>64</v>
      </c>
      <c r="J75" s="158">
        <f t="shared" ref="J75" si="49">P75+Q75+R75+S75+T75+U75</f>
        <v>56</v>
      </c>
      <c r="K75" s="151">
        <v>46</v>
      </c>
      <c r="L75" s="151"/>
      <c r="M75" s="151"/>
      <c r="N75" s="151">
        <v>2</v>
      </c>
      <c r="O75" s="151">
        <v>6</v>
      </c>
      <c r="P75" s="151"/>
      <c r="Q75" s="151"/>
      <c r="R75" s="151">
        <f>17*2</f>
        <v>34</v>
      </c>
      <c r="S75" s="151">
        <f>11*2</f>
        <v>22</v>
      </c>
      <c r="T75" s="151"/>
      <c r="U75" s="163"/>
      <c r="V75" s="268"/>
      <c r="W75" s="103">
        <v>0</v>
      </c>
      <c r="X75" s="120">
        <f t="shared" si="20"/>
        <v>64</v>
      </c>
    </row>
    <row r="76" spans="1:25" ht="20.25" customHeight="1" x14ac:dyDescent="0.25">
      <c r="A76" s="111" t="s">
        <v>380</v>
      </c>
      <c r="B76" s="111" t="s">
        <v>381</v>
      </c>
      <c r="C76" s="134"/>
      <c r="D76" s="158">
        <v>4</v>
      </c>
      <c r="E76" s="151"/>
      <c r="F76" s="154"/>
      <c r="G76" s="158">
        <f>M76</f>
        <v>36</v>
      </c>
      <c r="H76" s="151"/>
      <c r="I76" s="158"/>
      <c r="J76" s="158"/>
      <c r="K76" s="151"/>
      <c r="L76" s="151"/>
      <c r="M76" s="151">
        <f>SUM(P76:U76)</f>
        <v>36</v>
      </c>
      <c r="N76" s="151"/>
      <c r="O76" s="151"/>
      <c r="P76" s="151"/>
      <c r="Q76" s="151"/>
      <c r="R76" s="151"/>
      <c r="S76" s="151">
        <v>36</v>
      </c>
      <c r="T76" s="151"/>
      <c r="U76" s="163"/>
      <c r="V76" s="268"/>
      <c r="W76" s="103">
        <v>0</v>
      </c>
      <c r="X76" s="120">
        <f t="shared" si="20"/>
        <v>36</v>
      </c>
    </row>
    <row r="77" spans="1:25" ht="20.25" customHeight="1" x14ac:dyDescent="0.25">
      <c r="A77" s="15" t="s">
        <v>379</v>
      </c>
      <c r="B77" s="111" t="s">
        <v>382</v>
      </c>
      <c r="C77" s="134"/>
      <c r="D77" s="158">
        <v>4</v>
      </c>
      <c r="E77" s="151"/>
      <c r="F77" s="154"/>
      <c r="G77" s="158">
        <f>M77</f>
        <v>72</v>
      </c>
      <c r="H77" s="151"/>
      <c r="I77" s="158"/>
      <c r="J77" s="158"/>
      <c r="K77" s="151"/>
      <c r="L77" s="151"/>
      <c r="M77" s="151">
        <f>SUM(P77:U77)</f>
        <v>72</v>
      </c>
      <c r="N77" s="151"/>
      <c r="O77" s="151"/>
      <c r="P77" s="151"/>
      <c r="Q77" s="151"/>
      <c r="R77" s="151"/>
      <c r="S77" s="151">
        <v>72</v>
      </c>
      <c r="T77" s="151"/>
      <c r="U77" s="163"/>
      <c r="V77" s="268"/>
      <c r="W77" s="103">
        <v>0</v>
      </c>
      <c r="X77" s="120">
        <f t="shared" si="20"/>
        <v>72</v>
      </c>
    </row>
    <row r="78" spans="1:25" s="41" customFormat="1" ht="24.75" customHeight="1" x14ac:dyDescent="0.25">
      <c r="A78" s="117" t="s">
        <v>385</v>
      </c>
      <c r="B78" s="133" t="s">
        <v>396</v>
      </c>
      <c r="C78" s="136"/>
      <c r="D78" s="150"/>
      <c r="E78" s="150"/>
      <c r="F78" s="153"/>
      <c r="G78" s="156">
        <f>G79+G80+G81</f>
        <v>172</v>
      </c>
      <c r="H78" s="156">
        <f t="shared" ref="H78:U78" si="50">H79+H80+H81</f>
        <v>0</v>
      </c>
      <c r="I78" s="156">
        <f t="shared" si="50"/>
        <v>64</v>
      </c>
      <c r="J78" s="156">
        <f t="shared" si="50"/>
        <v>56</v>
      </c>
      <c r="K78" s="156">
        <f t="shared" si="50"/>
        <v>46</v>
      </c>
      <c r="L78" s="156">
        <f t="shared" si="50"/>
        <v>0</v>
      </c>
      <c r="M78" s="156">
        <f t="shared" si="50"/>
        <v>108</v>
      </c>
      <c r="N78" s="156">
        <f t="shared" si="50"/>
        <v>2</v>
      </c>
      <c r="O78" s="156">
        <f t="shared" si="50"/>
        <v>6</v>
      </c>
      <c r="P78" s="156">
        <f t="shared" si="50"/>
        <v>0</v>
      </c>
      <c r="Q78" s="156">
        <f t="shared" si="50"/>
        <v>0</v>
      </c>
      <c r="R78" s="156">
        <f t="shared" si="50"/>
        <v>34</v>
      </c>
      <c r="S78" s="156">
        <f t="shared" si="50"/>
        <v>130</v>
      </c>
      <c r="T78" s="156">
        <f t="shared" si="50"/>
        <v>0</v>
      </c>
      <c r="U78" s="156">
        <f t="shared" si="50"/>
        <v>0</v>
      </c>
      <c r="V78" s="268"/>
      <c r="W78" s="127"/>
      <c r="X78" s="120"/>
    </row>
    <row r="79" spans="1:25" ht="40.5" customHeight="1" x14ac:dyDescent="0.25">
      <c r="A79" s="15" t="s">
        <v>386</v>
      </c>
      <c r="B79" s="59" t="s">
        <v>176</v>
      </c>
      <c r="C79" s="134"/>
      <c r="D79" s="151"/>
      <c r="E79" s="151" t="s">
        <v>190</v>
      </c>
      <c r="F79" s="154" t="s">
        <v>411</v>
      </c>
      <c r="G79" s="158">
        <f>H79+I79</f>
        <v>64</v>
      </c>
      <c r="H79" s="151"/>
      <c r="I79" s="158">
        <f>J79+N79+O79</f>
        <v>64</v>
      </c>
      <c r="J79" s="158">
        <f>P79+Q79+R79+S79+T79+U79</f>
        <v>56</v>
      </c>
      <c r="K79" s="151">
        <v>46</v>
      </c>
      <c r="L79" s="151"/>
      <c r="M79" s="151"/>
      <c r="N79" s="151">
        <v>2</v>
      </c>
      <c r="O79" s="151">
        <v>6</v>
      </c>
      <c r="P79" s="151"/>
      <c r="Q79" s="151"/>
      <c r="R79" s="151">
        <f>17*2</f>
        <v>34</v>
      </c>
      <c r="S79" s="151">
        <f>11*2</f>
        <v>22</v>
      </c>
      <c r="T79" s="151"/>
      <c r="U79" s="163"/>
      <c r="V79" s="268"/>
      <c r="W79" s="103">
        <v>0</v>
      </c>
      <c r="X79" s="120">
        <f t="shared" si="20"/>
        <v>64</v>
      </c>
    </row>
    <row r="80" spans="1:25" ht="20.25" customHeight="1" x14ac:dyDescent="0.25">
      <c r="A80" s="111" t="s">
        <v>383</v>
      </c>
      <c r="B80" s="111" t="s">
        <v>397</v>
      </c>
      <c r="C80" s="134"/>
      <c r="D80" s="151">
        <v>4</v>
      </c>
      <c r="E80" s="151"/>
      <c r="F80" s="154"/>
      <c r="G80" s="158">
        <f>M80</f>
        <v>36</v>
      </c>
      <c r="H80" s="151"/>
      <c r="I80" s="158"/>
      <c r="J80" s="158"/>
      <c r="K80" s="151"/>
      <c r="L80" s="151"/>
      <c r="M80" s="151">
        <f>P80+Q80+R80+S80+T80+U80</f>
        <v>36</v>
      </c>
      <c r="N80" s="151"/>
      <c r="O80" s="151"/>
      <c r="P80" s="151"/>
      <c r="Q80" s="151"/>
      <c r="R80" s="151"/>
      <c r="S80" s="151">
        <v>36</v>
      </c>
      <c r="T80" s="151"/>
      <c r="U80" s="163"/>
      <c r="V80" s="268"/>
      <c r="W80" s="103">
        <v>0</v>
      </c>
      <c r="X80" s="120">
        <f t="shared" si="20"/>
        <v>36</v>
      </c>
    </row>
    <row r="81" spans="1:24" ht="20.25" customHeight="1" x14ac:dyDescent="0.25">
      <c r="A81" s="15" t="s">
        <v>384</v>
      </c>
      <c r="B81" s="15" t="s">
        <v>398</v>
      </c>
      <c r="C81" s="209"/>
      <c r="D81" s="151">
        <v>4</v>
      </c>
      <c r="E81" s="151"/>
      <c r="F81" s="154"/>
      <c r="G81" s="158">
        <f>M81</f>
        <v>72</v>
      </c>
      <c r="H81" s="151"/>
      <c r="I81" s="158"/>
      <c r="J81" s="158"/>
      <c r="K81" s="151"/>
      <c r="L81" s="151"/>
      <c r="M81" s="151">
        <f>P81+Q81+R81+S81+T81+U81</f>
        <v>72</v>
      </c>
      <c r="N81" s="151"/>
      <c r="O81" s="151"/>
      <c r="P81" s="151"/>
      <c r="Q81" s="151"/>
      <c r="R81" s="151"/>
      <c r="S81" s="151">
        <v>72</v>
      </c>
      <c r="T81" s="151"/>
      <c r="U81" s="163"/>
      <c r="V81" s="269"/>
      <c r="W81" s="103">
        <v>0</v>
      </c>
      <c r="X81" s="120">
        <f t="shared" si="20"/>
        <v>72</v>
      </c>
    </row>
    <row r="82" spans="1:24" ht="20.25" customHeight="1" x14ac:dyDescent="0.25">
      <c r="A82" s="15"/>
      <c r="B82" s="15"/>
      <c r="C82" s="209"/>
      <c r="D82" s="151"/>
      <c r="E82" s="151"/>
      <c r="F82" s="154"/>
      <c r="G82" s="158"/>
      <c r="H82" s="151"/>
      <c r="I82" s="158"/>
      <c r="J82" s="158"/>
      <c r="K82" s="151"/>
      <c r="L82" s="151"/>
      <c r="M82" s="151"/>
      <c r="N82" s="151"/>
      <c r="O82" s="151"/>
      <c r="P82" s="151"/>
      <c r="Q82" s="151"/>
      <c r="R82" s="151"/>
      <c r="S82" s="151"/>
      <c r="T82" s="151"/>
      <c r="U82" s="163"/>
      <c r="V82" s="179"/>
      <c r="W82" s="103"/>
      <c r="X82" s="120"/>
    </row>
    <row r="83" spans="1:24" ht="21" customHeight="1" x14ac:dyDescent="0.25">
      <c r="A83" s="142"/>
      <c r="B83" s="14" t="s">
        <v>37</v>
      </c>
      <c r="C83" s="208"/>
      <c r="D83" s="151"/>
      <c r="E83" s="151"/>
      <c r="F83" s="151"/>
      <c r="G83" s="150">
        <f>P83+Q83+R83+S83+T83+U83</f>
        <v>180</v>
      </c>
      <c r="H83" s="150"/>
      <c r="I83" s="150"/>
      <c r="J83" s="150"/>
      <c r="K83" s="150"/>
      <c r="L83" s="150"/>
      <c r="M83" s="150"/>
      <c r="N83" s="150"/>
      <c r="O83" s="150"/>
      <c r="P83" s="151">
        <v>0</v>
      </c>
      <c r="Q83" s="150">
        <v>72</v>
      </c>
      <c r="R83" s="151">
        <v>0</v>
      </c>
      <c r="S83" s="150">
        <v>72</v>
      </c>
      <c r="T83" s="151">
        <v>0</v>
      </c>
      <c r="U83" s="165">
        <v>36</v>
      </c>
      <c r="V83" s="143"/>
      <c r="W83" s="103"/>
      <c r="X83" s="120"/>
    </row>
    <row r="84" spans="1:24" ht="19.5" customHeight="1" x14ac:dyDescent="0.25">
      <c r="A84" s="142"/>
      <c r="B84" s="14" t="s">
        <v>36</v>
      </c>
      <c r="C84" s="208"/>
      <c r="D84" s="151"/>
      <c r="E84" s="151"/>
      <c r="F84" s="151"/>
      <c r="G84" s="150">
        <f>P84+Q84+R84+S84+T84+U84</f>
        <v>144</v>
      </c>
      <c r="H84" s="150"/>
      <c r="I84" s="150"/>
      <c r="J84" s="150"/>
      <c r="K84" s="150"/>
      <c r="L84" s="150"/>
      <c r="M84" s="150"/>
      <c r="N84" s="150"/>
      <c r="O84" s="150"/>
      <c r="P84" s="150">
        <f>P52+P66+P80+P76</f>
        <v>0</v>
      </c>
      <c r="Q84" s="150">
        <f t="shared" ref="Q84:U84" si="51">Q52+Q66+Q80+Q76</f>
        <v>0</v>
      </c>
      <c r="R84" s="150">
        <f t="shared" si="51"/>
        <v>0</v>
      </c>
      <c r="S84" s="150">
        <f t="shared" si="51"/>
        <v>108</v>
      </c>
      <c r="T84" s="150">
        <f t="shared" si="51"/>
        <v>0</v>
      </c>
      <c r="U84" s="150">
        <f t="shared" si="51"/>
        <v>36</v>
      </c>
      <c r="V84" s="143"/>
      <c r="W84" s="103"/>
      <c r="X84" s="103"/>
    </row>
    <row r="85" spans="1:24" ht="19.5" customHeight="1" x14ac:dyDescent="0.25">
      <c r="A85" s="142"/>
      <c r="B85" s="14" t="s">
        <v>101</v>
      </c>
      <c r="C85" s="208"/>
      <c r="D85" s="151"/>
      <c r="E85" s="151"/>
      <c r="F85" s="151"/>
      <c r="G85" s="150">
        <f>SUM(P85:U85)</f>
        <v>576</v>
      </c>
      <c r="H85" s="150"/>
      <c r="I85" s="150"/>
      <c r="J85" s="150"/>
      <c r="K85" s="150"/>
      <c r="L85" s="150"/>
      <c r="M85" s="150"/>
      <c r="N85" s="150"/>
      <c r="O85" s="150"/>
      <c r="P85" s="150">
        <f>P53+P58+P62+P67+P70+P73+P81+P77</f>
        <v>0</v>
      </c>
      <c r="Q85" s="150">
        <f t="shared" ref="Q85:U85" si="52">Q53+Q58+Q62+Q67+Q70+Q73+Q81+Q77</f>
        <v>0</v>
      </c>
      <c r="R85" s="150">
        <f t="shared" si="52"/>
        <v>0</v>
      </c>
      <c r="S85" s="150">
        <f t="shared" si="52"/>
        <v>288</v>
      </c>
      <c r="T85" s="150">
        <f t="shared" si="52"/>
        <v>0</v>
      </c>
      <c r="U85" s="150">
        <f t="shared" si="52"/>
        <v>288</v>
      </c>
      <c r="V85" s="143"/>
      <c r="W85" s="103"/>
      <c r="X85" s="103"/>
    </row>
    <row r="86" spans="1:24" ht="19.5" customHeight="1" x14ac:dyDescent="0.25">
      <c r="A86" s="142"/>
      <c r="B86" s="14" t="s">
        <v>38</v>
      </c>
      <c r="C86" s="208"/>
      <c r="D86" s="151"/>
      <c r="E86" s="151"/>
      <c r="F86" s="151"/>
      <c r="G86" s="150">
        <f>SUM(P86:U86)</f>
        <v>720</v>
      </c>
      <c r="H86" s="150"/>
      <c r="I86" s="150"/>
      <c r="J86" s="150"/>
      <c r="K86" s="150"/>
      <c r="L86" s="150"/>
      <c r="M86" s="150"/>
      <c r="N86" s="150"/>
      <c r="O86" s="150"/>
      <c r="P86" s="150">
        <f>P84+P85</f>
        <v>0</v>
      </c>
      <c r="Q86" s="150">
        <f t="shared" ref="Q86:U86" si="53">Q84+Q85</f>
        <v>0</v>
      </c>
      <c r="R86" s="150">
        <f t="shared" si="53"/>
        <v>0</v>
      </c>
      <c r="S86" s="150">
        <f t="shared" si="53"/>
        <v>396</v>
      </c>
      <c r="T86" s="150">
        <f t="shared" si="53"/>
        <v>0</v>
      </c>
      <c r="U86" s="150">
        <f t="shared" si="53"/>
        <v>324</v>
      </c>
      <c r="V86" s="143"/>
      <c r="W86" s="103"/>
      <c r="X86" s="103"/>
    </row>
    <row r="87" spans="1:24" ht="19.5" customHeight="1" x14ac:dyDescent="0.25">
      <c r="A87" s="142"/>
      <c r="B87" s="14" t="s">
        <v>76</v>
      </c>
      <c r="C87" s="208"/>
      <c r="D87" s="151"/>
      <c r="E87" s="151"/>
      <c r="F87" s="151"/>
      <c r="G87" s="156">
        <v>36</v>
      </c>
      <c r="H87" s="156"/>
      <c r="I87" s="156"/>
      <c r="J87" s="156"/>
      <c r="K87" s="156"/>
      <c r="L87" s="156"/>
      <c r="M87" s="156"/>
      <c r="N87" s="156"/>
      <c r="O87" s="156"/>
      <c r="P87" s="182">
        <f t="shared" ref="P87:U87" si="54">P13/P8</f>
        <v>36</v>
      </c>
      <c r="Q87" s="182">
        <f t="shared" si="54"/>
        <v>36</v>
      </c>
      <c r="R87" s="182">
        <f t="shared" si="54"/>
        <v>36</v>
      </c>
      <c r="S87" s="182">
        <f t="shared" si="54"/>
        <v>36</v>
      </c>
      <c r="T87" s="182">
        <f t="shared" si="54"/>
        <v>36</v>
      </c>
      <c r="U87" s="182">
        <f t="shared" si="54"/>
        <v>36</v>
      </c>
      <c r="V87" s="144"/>
      <c r="W87" s="103"/>
      <c r="X87" s="103"/>
    </row>
    <row r="88" spans="1:24" ht="19.5" customHeight="1" x14ac:dyDescent="0.25">
      <c r="A88" s="107" t="s">
        <v>40</v>
      </c>
      <c r="B88" s="145" t="s">
        <v>4</v>
      </c>
      <c r="C88" s="208"/>
      <c r="D88" s="208"/>
      <c r="E88" s="208"/>
      <c r="F88" s="208"/>
      <c r="G88" s="113">
        <v>216</v>
      </c>
      <c r="H88" s="208"/>
      <c r="I88" s="208"/>
      <c r="J88" s="208"/>
      <c r="K88" s="208"/>
      <c r="L88" s="208"/>
      <c r="M88" s="208"/>
      <c r="N88" s="208"/>
      <c r="O88" s="208"/>
      <c r="P88" s="208">
        <v>0</v>
      </c>
      <c r="Q88" s="208">
        <v>0</v>
      </c>
      <c r="R88" s="208">
        <v>0</v>
      </c>
      <c r="S88" s="208">
        <v>0</v>
      </c>
      <c r="T88" s="208">
        <v>0</v>
      </c>
      <c r="U88" s="143">
        <v>216</v>
      </c>
      <c r="V88" s="143"/>
      <c r="W88" s="103"/>
      <c r="X88" s="103"/>
    </row>
    <row r="89" spans="1:24" ht="23.25" customHeight="1" x14ac:dyDescent="0.25">
      <c r="A89" s="279" t="s">
        <v>41</v>
      </c>
      <c r="B89" s="279"/>
      <c r="C89" s="208"/>
      <c r="D89" s="208"/>
      <c r="E89" s="208"/>
      <c r="F89" s="208"/>
      <c r="G89" s="112">
        <f>G13</f>
        <v>4428</v>
      </c>
      <c r="H89" s="112">
        <f t="shared" ref="H89:U89" si="55">H13</f>
        <v>10</v>
      </c>
      <c r="I89" s="112">
        <f t="shared" si="55"/>
        <v>3482</v>
      </c>
      <c r="J89" s="112">
        <f t="shared" si="55"/>
        <v>3312</v>
      </c>
      <c r="K89" s="112">
        <f t="shared" si="55"/>
        <v>2438</v>
      </c>
      <c r="L89" s="112">
        <f t="shared" si="55"/>
        <v>68</v>
      </c>
      <c r="M89" s="112">
        <f t="shared" si="55"/>
        <v>720</v>
      </c>
      <c r="N89" s="112">
        <f t="shared" si="55"/>
        <v>95</v>
      </c>
      <c r="O89" s="112">
        <f t="shared" si="55"/>
        <v>75</v>
      </c>
      <c r="P89" s="112">
        <f t="shared" si="55"/>
        <v>612</v>
      </c>
      <c r="Q89" s="112">
        <f t="shared" si="55"/>
        <v>864</v>
      </c>
      <c r="R89" s="112">
        <f t="shared" si="55"/>
        <v>612</v>
      </c>
      <c r="S89" s="112">
        <f t="shared" si="55"/>
        <v>864</v>
      </c>
      <c r="T89" s="112">
        <f t="shared" si="55"/>
        <v>612</v>
      </c>
      <c r="U89" s="112">
        <f t="shared" si="55"/>
        <v>864</v>
      </c>
      <c r="V89" s="122"/>
      <c r="W89" s="146"/>
      <c r="X89" s="147"/>
    </row>
    <row r="90" spans="1:24" ht="23.25" customHeight="1" x14ac:dyDescent="0.25">
      <c r="A90" s="46"/>
      <c r="B90" s="47"/>
      <c r="P90" s="40"/>
      <c r="Q90" s="40"/>
      <c r="R90" s="40"/>
      <c r="S90" s="40"/>
      <c r="T90" s="40"/>
      <c r="U90" s="40"/>
      <c r="V90" s="40"/>
    </row>
    <row r="91" spans="1:24" ht="23.25" customHeight="1" x14ac:dyDescent="0.25">
      <c r="A91" s="46"/>
      <c r="B91" s="47"/>
      <c r="P91" s="40"/>
      <c r="Q91" s="40"/>
      <c r="R91" s="40"/>
      <c r="S91" s="40"/>
      <c r="T91" s="40"/>
      <c r="U91" s="40"/>
      <c r="V91" s="40"/>
    </row>
    <row r="92" spans="1:24" ht="35.25" customHeight="1" x14ac:dyDescent="0.25">
      <c r="A92" s="278"/>
      <c r="B92" s="278"/>
      <c r="P92" s="40"/>
      <c r="Q92" s="40"/>
      <c r="R92" s="40"/>
      <c r="S92" s="40"/>
      <c r="T92" s="40"/>
      <c r="U92" s="40"/>
      <c r="V92" s="40"/>
    </row>
    <row r="93" spans="1:24" ht="23.25" customHeight="1" x14ac:dyDescent="0.25">
      <c r="A93" s="49"/>
      <c r="B93" s="49"/>
      <c r="P93" s="40"/>
      <c r="Q93" s="40"/>
      <c r="R93" s="40"/>
      <c r="S93" s="40"/>
      <c r="T93" s="40"/>
      <c r="U93" s="40"/>
      <c r="V93" s="40"/>
    </row>
    <row r="94" spans="1:24" ht="23.25" customHeight="1" x14ac:dyDescent="0.25">
      <c r="B94" s="51"/>
      <c r="P94" s="40"/>
      <c r="Q94" s="40"/>
      <c r="R94" s="40"/>
      <c r="S94" s="40"/>
      <c r="T94" s="40"/>
      <c r="U94" s="40"/>
      <c r="V94" s="40"/>
    </row>
    <row r="95" spans="1:24" ht="23.25" customHeight="1" x14ac:dyDescent="0.25">
      <c r="P95" s="40"/>
      <c r="Q95" s="40"/>
      <c r="R95" s="40"/>
      <c r="S95" s="40"/>
      <c r="T95" s="40"/>
      <c r="U95" s="40"/>
      <c r="V95" s="40"/>
    </row>
    <row r="96" spans="1:24" ht="23.25" customHeight="1" x14ac:dyDescent="0.25">
      <c r="P96" s="40"/>
      <c r="Q96" s="40"/>
      <c r="R96" s="40"/>
      <c r="S96" s="40"/>
      <c r="T96" s="40"/>
      <c r="U96" s="40"/>
      <c r="V96" s="40"/>
    </row>
    <row r="97" spans="16:22" ht="23.25" customHeight="1" x14ac:dyDescent="0.25">
      <c r="P97" s="40"/>
      <c r="Q97" s="40"/>
      <c r="R97" s="40"/>
      <c r="S97" s="40"/>
      <c r="T97" s="40"/>
      <c r="U97" s="40"/>
      <c r="V97" s="40"/>
    </row>
    <row r="98" spans="16:22" ht="23.25" customHeight="1" x14ac:dyDescent="0.25">
      <c r="P98" s="40"/>
      <c r="Q98" s="40"/>
      <c r="R98" s="40"/>
      <c r="S98" s="40"/>
      <c r="T98" s="40"/>
      <c r="U98" s="40"/>
      <c r="V98" s="40"/>
    </row>
    <row r="99" spans="16:22" ht="23.25" customHeight="1" x14ac:dyDescent="0.25">
      <c r="P99" s="40"/>
      <c r="Q99" s="40"/>
      <c r="R99" s="40"/>
      <c r="S99" s="40"/>
      <c r="T99" s="40"/>
      <c r="U99" s="40"/>
      <c r="V99" s="40"/>
    </row>
    <row r="100" spans="16:22" ht="23.25" customHeight="1" x14ac:dyDescent="0.25">
      <c r="P100" s="40"/>
      <c r="Q100" s="40"/>
      <c r="R100" s="40"/>
      <c r="S100" s="40"/>
      <c r="T100" s="40"/>
      <c r="U100" s="40"/>
      <c r="V100" s="40"/>
    </row>
    <row r="101" spans="16:22" ht="23.25" customHeight="1" x14ac:dyDescent="0.25">
      <c r="P101" s="40"/>
      <c r="Q101" s="40"/>
      <c r="R101" s="40"/>
      <c r="S101" s="40"/>
      <c r="T101" s="40"/>
      <c r="U101" s="40"/>
      <c r="V101" s="40"/>
    </row>
    <row r="102" spans="16:22" ht="23.25" customHeight="1" x14ac:dyDescent="0.25">
      <c r="P102" s="40"/>
      <c r="Q102" s="40"/>
      <c r="R102" s="40"/>
      <c r="S102" s="40"/>
      <c r="T102" s="40"/>
      <c r="U102" s="40"/>
      <c r="V102" s="40"/>
    </row>
    <row r="103" spans="16:22" ht="23.25" customHeight="1" x14ac:dyDescent="0.25">
      <c r="P103" s="40"/>
      <c r="Q103" s="40"/>
      <c r="R103" s="40"/>
      <c r="S103" s="40"/>
      <c r="T103" s="40"/>
      <c r="U103" s="40"/>
      <c r="V103" s="40"/>
    </row>
    <row r="104" spans="16:22" ht="23.25" customHeight="1" x14ac:dyDescent="0.25">
      <c r="P104" s="40"/>
      <c r="Q104" s="40"/>
      <c r="R104" s="40"/>
      <c r="S104" s="40"/>
      <c r="T104" s="40"/>
      <c r="U104" s="40"/>
      <c r="V104" s="40"/>
    </row>
    <row r="105" spans="16:22" ht="23.25" customHeight="1" x14ac:dyDescent="0.25">
      <c r="P105" s="40"/>
      <c r="Q105" s="40"/>
      <c r="R105" s="40"/>
      <c r="S105" s="40"/>
      <c r="T105" s="40"/>
      <c r="U105" s="40"/>
      <c r="V105" s="40"/>
    </row>
    <row r="106" spans="16:22" ht="23.25" customHeight="1" x14ac:dyDescent="0.25">
      <c r="P106" s="40"/>
      <c r="Q106" s="40"/>
      <c r="R106" s="40"/>
      <c r="S106" s="40"/>
      <c r="T106" s="40"/>
      <c r="U106" s="40"/>
      <c r="V106" s="40"/>
    </row>
    <row r="107" spans="16:22" ht="23.25" customHeight="1" x14ac:dyDescent="0.25">
      <c r="P107" s="40"/>
      <c r="Q107" s="40"/>
      <c r="R107" s="40"/>
      <c r="S107" s="40"/>
      <c r="T107" s="40"/>
      <c r="U107" s="40"/>
      <c r="V107" s="40"/>
    </row>
    <row r="108" spans="16:22" ht="23.25" customHeight="1" x14ac:dyDescent="0.25">
      <c r="P108" s="40"/>
      <c r="Q108" s="40"/>
      <c r="R108" s="40"/>
      <c r="S108" s="40"/>
      <c r="T108" s="40"/>
      <c r="U108" s="40"/>
      <c r="V108" s="40"/>
    </row>
    <row r="109" spans="16:22" ht="23.25" customHeight="1" x14ac:dyDescent="0.25">
      <c r="P109" s="40"/>
      <c r="Q109" s="40"/>
      <c r="R109" s="40"/>
      <c r="S109" s="40"/>
      <c r="T109" s="40"/>
      <c r="U109" s="40"/>
      <c r="V109" s="40"/>
    </row>
    <row r="110" spans="16:22" ht="23.25" customHeight="1" x14ac:dyDescent="0.25">
      <c r="P110" s="40"/>
      <c r="Q110" s="40"/>
      <c r="R110" s="40"/>
      <c r="S110" s="40"/>
      <c r="T110" s="40"/>
      <c r="U110" s="40"/>
      <c r="V110" s="40"/>
    </row>
    <row r="111" spans="16:22" ht="23.25" customHeight="1" x14ac:dyDescent="0.25">
      <c r="P111" s="40"/>
      <c r="Q111" s="40"/>
      <c r="R111" s="40"/>
      <c r="S111" s="40"/>
      <c r="T111" s="40"/>
      <c r="U111" s="40"/>
      <c r="V111" s="40"/>
    </row>
    <row r="112" spans="16:22" ht="23.25" customHeight="1" x14ac:dyDescent="0.25">
      <c r="P112" s="40"/>
      <c r="Q112" s="40"/>
      <c r="R112" s="40"/>
      <c r="S112" s="40"/>
      <c r="T112" s="40"/>
      <c r="U112" s="40"/>
      <c r="V112" s="40"/>
    </row>
    <row r="113" spans="16:22" ht="23.25" customHeight="1" x14ac:dyDescent="0.25">
      <c r="P113" s="40"/>
      <c r="Q113" s="40"/>
      <c r="R113" s="40"/>
      <c r="S113" s="40"/>
      <c r="T113" s="40"/>
      <c r="U113" s="40"/>
      <c r="V113" s="40"/>
    </row>
    <row r="114" spans="16:22" ht="23.25" customHeight="1" x14ac:dyDescent="0.25">
      <c r="P114" s="40"/>
      <c r="Q114" s="40"/>
      <c r="R114" s="40"/>
      <c r="S114" s="40"/>
      <c r="T114" s="40"/>
      <c r="U114" s="40"/>
      <c r="V114" s="40"/>
    </row>
    <row r="115" spans="16:22" ht="23.25" customHeight="1" x14ac:dyDescent="0.25">
      <c r="P115" s="40"/>
      <c r="Q115" s="40"/>
      <c r="R115" s="40"/>
      <c r="S115" s="40"/>
      <c r="T115" s="40"/>
      <c r="U115" s="40"/>
      <c r="V115" s="40"/>
    </row>
    <row r="116" spans="16:22" ht="23.25" customHeight="1" x14ac:dyDescent="0.25">
      <c r="P116" s="40"/>
      <c r="Q116" s="40"/>
      <c r="R116" s="40"/>
      <c r="S116" s="40"/>
      <c r="T116" s="40"/>
      <c r="U116" s="40"/>
      <c r="V116" s="40"/>
    </row>
    <row r="117" spans="16:22" ht="23.25" customHeight="1" x14ac:dyDescent="0.25">
      <c r="P117" s="40"/>
      <c r="Q117" s="40"/>
      <c r="R117" s="40"/>
      <c r="S117" s="40"/>
      <c r="T117" s="40"/>
      <c r="U117" s="40"/>
      <c r="V117" s="40"/>
    </row>
    <row r="118" spans="16:22" ht="23.25" customHeight="1" x14ac:dyDescent="0.25">
      <c r="P118" s="40"/>
      <c r="Q118" s="40"/>
      <c r="R118" s="40"/>
      <c r="S118" s="40"/>
      <c r="T118" s="40"/>
      <c r="U118" s="40"/>
      <c r="V118" s="40"/>
    </row>
    <row r="119" spans="16:22" ht="23.25" customHeight="1" x14ac:dyDescent="0.25">
      <c r="P119" s="40"/>
      <c r="Q119" s="40"/>
      <c r="R119" s="40"/>
      <c r="S119" s="40"/>
      <c r="T119" s="40"/>
      <c r="U119" s="40"/>
      <c r="V119" s="40"/>
    </row>
    <row r="120" spans="16:22" ht="23.25" customHeight="1" x14ac:dyDescent="0.25">
      <c r="P120" s="40"/>
      <c r="Q120" s="40"/>
      <c r="R120" s="40"/>
      <c r="S120" s="40"/>
      <c r="T120" s="40"/>
      <c r="U120" s="40"/>
      <c r="V120" s="40"/>
    </row>
    <row r="121" spans="16:22" ht="23.25" customHeight="1" x14ac:dyDescent="0.25">
      <c r="P121" s="40"/>
      <c r="Q121" s="40"/>
      <c r="R121" s="40"/>
      <c r="S121" s="40"/>
      <c r="T121" s="40"/>
      <c r="U121" s="40"/>
      <c r="V121" s="40"/>
    </row>
    <row r="122" spans="16:22" ht="23.25" customHeight="1" x14ac:dyDescent="0.25">
      <c r="P122" s="40"/>
      <c r="Q122" s="40"/>
      <c r="R122" s="40"/>
      <c r="S122" s="40"/>
      <c r="T122" s="40"/>
      <c r="U122" s="40"/>
      <c r="V122" s="40"/>
    </row>
    <row r="123" spans="16:22" ht="23.25" customHeight="1" x14ac:dyDescent="0.25">
      <c r="P123" s="40"/>
      <c r="Q123" s="40"/>
      <c r="R123" s="40"/>
      <c r="S123" s="40"/>
      <c r="T123" s="40"/>
      <c r="U123" s="40"/>
      <c r="V123" s="40"/>
    </row>
    <row r="124" spans="16:22" ht="23.25" customHeight="1" x14ac:dyDescent="0.25">
      <c r="P124" s="40"/>
      <c r="Q124" s="40"/>
      <c r="R124" s="40"/>
      <c r="S124" s="40"/>
      <c r="T124" s="40"/>
      <c r="U124" s="40"/>
      <c r="V124" s="40"/>
    </row>
    <row r="125" spans="16:22" ht="23.25" customHeight="1" x14ac:dyDescent="0.25">
      <c r="P125" s="40"/>
      <c r="Q125" s="40"/>
      <c r="R125" s="40"/>
      <c r="S125" s="40"/>
      <c r="T125" s="40"/>
      <c r="U125" s="40"/>
      <c r="V125" s="40"/>
    </row>
    <row r="126" spans="16:22" ht="23.25" customHeight="1" x14ac:dyDescent="0.25">
      <c r="P126" s="40"/>
      <c r="Q126" s="40"/>
      <c r="R126" s="40"/>
      <c r="S126" s="40"/>
      <c r="T126" s="40"/>
      <c r="U126" s="40"/>
      <c r="V126" s="40"/>
    </row>
    <row r="127" spans="16:22" ht="23.25" customHeight="1" x14ac:dyDescent="0.25">
      <c r="P127" s="40"/>
      <c r="Q127" s="40"/>
      <c r="R127" s="40"/>
      <c r="S127" s="40"/>
      <c r="T127" s="40"/>
      <c r="U127" s="40"/>
      <c r="V127" s="40"/>
    </row>
    <row r="128" spans="16:22" ht="23.25" customHeight="1" x14ac:dyDescent="0.25">
      <c r="P128" s="40"/>
      <c r="Q128" s="40"/>
      <c r="R128" s="40"/>
      <c r="S128" s="40"/>
      <c r="T128" s="40"/>
      <c r="U128" s="40"/>
      <c r="V128" s="40"/>
    </row>
    <row r="129" spans="16:22" ht="23.25" customHeight="1" x14ac:dyDescent="0.25">
      <c r="P129" s="40"/>
      <c r="Q129" s="40"/>
      <c r="R129" s="40"/>
      <c r="S129" s="40"/>
      <c r="T129" s="40"/>
      <c r="U129" s="40"/>
      <c r="V129" s="40"/>
    </row>
    <row r="130" spans="16:22" ht="23.25" customHeight="1" x14ac:dyDescent="0.25">
      <c r="P130" s="40"/>
      <c r="Q130" s="40"/>
      <c r="R130" s="40"/>
      <c r="S130" s="40"/>
      <c r="T130" s="40"/>
      <c r="U130" s="40"/>
      <c r="V130" s="40"/>
    </row>
    <row r="131" spans="16:22" ht="23.25" customHeight="1" x14ac:dyDescent="0.25">
      <c r="P131" s="40"/>
      <c r="Q131" s="40"/>
      <c r="R131" s="40"/>
      <c r="S131" s="40"/>
      <c r="T131" s="40"/>
      <c r="U131" s="40"/>
      <c r="V131" s="40"/>
    </row>
    <row r="132" spans="16:22" ht="23.25" customHeight="1" x14ac:dyDescent="0.25">
      <c r="P132" s="40"/>
      <c r="Q132" s="40"/>
      <c r="R132" s="40"/>
      <c r="S132" s="40"/>
      <c r="T132" s="40"/>
      <c r="U132" s="40"/>
      <c r="V132" s="40"/>
    </row>
    <row r="133" spans="16:22" ht="23.25" customHeight="1" x14ac:dyDescent="0.25">
      <c r="P133" s="40"/>
      <c r="Q133" s="40"/>
      <c r="R133" s="40"/>
      <c r="S133" s="40"/>
      <c r="T133" s="40"/>
      <c r="U133" s="40"/>
      <c r="V133" s="40"/>
    </row>
    <row r="134" spans="16:22" ht="23.25" customHeight="1" x14ac:dyDescent="0.25">
      <c r="P134" s="40"/>
      <c r="Q134" s="40"/>
      <c r="R134" s="40"/>
      <c r="S134" s="40"/>
      <c r="T134" s="40"/>
      <c r="U134" s="40"/>
      <c r="V134" s="40"/>
    </row>
    <row r="135" spans="16:22" ht="23.25" customHeight="1" x14ac:dyDescent="0.25">
      <c r="P135" s="40"/>
      <c r="Q135" s="40"/>
      <c r="R135" s="40"/>
      <c r="S135" s="40"/>
      <c r="T135" s="40"/>
      <c r="U135" s="40"/>
      <c r="V135" s="40"/>
    </row>
    <row r="136" spans="16:22" ht="23.25" customHeight="1" x14ac:dyDescent="0.25">
      <c r="P136" s="40"/>
      <c r="Q136" s="40"/>
      <c r="R136" s="40"/>
      <c r="S136" s="40"/>
      <c r="T136" s="40"/>
      <c r="U136" s="40"/>
      <c r="V136" s="40"/>
    </row>
    <row r="137" spans="16:22" ht="23.25" customHeight="1" x14ac:dyDescent="0.25">
      <c r="P137" s="40"/>
      <c r="Q137" s="40"/>
      <c r="R137" s="40"/>
      <c r="S137" s="40"/>
      <c r="T137" s="40"/>
      <c r="U137" s="40"/>
      <c r="V137" s="40"/>
    </row>
    <row r="138" spans="16:22" ht="23.25" customHeight="1" x14ac:dyDescent="0.25">
      <c r="P138" s="40"/>
      <c r="Q138" s="40"/>
      <c r="R138" s="40"/>
      <c r="S138" s="40"/>
      <c r="T138" s="40"/>
      <c r="U138" s="40"/>
      <c r="V138" s="40"/>
    </row>
    <row r="139" spans="16:22" ht="23.25" customHeight="1" x14ac:dyDescent="0.25">
      <c r="P139" s="40"/>
      <c r="Q139" s="40"/>
      <c r="R139" s="40"/>
      <c r="S139" s="40"/>
      <c r="T139" s="40"/>
      <c r="U139" s="40"/>
      <c r="V139" s="40"/>
    </row>
    <row r="140" spans="16:22" ht="23.25" customHeight="1" x14ac:dyDescent="0.25">
      <c r="P140" s="40"/>
      <c r="Q140" s="40"/>
      <c r="R140" s="40"/>
      <c r="S140" s="40"/>
      <c r="T140" s="40"/>
      <c r="U140" s="40"/>
      <c r="V140" s="40"/>
    </row>
    <row r="141" spans="16:22" ht="23.25" customHeight="1" x14ac:dyDescent="0.25">
      <c r="P141" s="40"/>
      <c r="Q141" s="40"/>
      <c r="R141" s="40"/>
      <c r="S141" s="40"/>
      <c r="T141" s="40"/>
      <c r="U141" s="40"/>
      <c r="V141" s="40"/>
    </row>
    <row r="142" spans="16:22" ht="23.25" customHeight="1" x14ac:dyDescent="0.25">
      <c r="P142" s="40"/>
      <c r="Q142" s="40"/>
      <c r="R142" s="40"/>
      <c r="S142" s="40"/>
      <c r="T142" s="40"/>
      <c r="U142" s="40"/>
      <c r="V142" s="40"/>
    </row>
    <row r="143" spans="16:22" ht="23.25" customHeight="1" x14ac:dyDescent="0.25">
      <c r="P143" s="40"/>
      <c r="Q143" s="40"/>
      <c r="R143" s="40"/>
      <c r="S143" s="40"/>
      <c r="T143" s="40"/>
      <c r="U143" s="40"/>
      <c r="V143" s="40"/>
    </row>
    <row r="144" spans="16:22" ht="23.25" customHeight="1" x14ac:dyDescent="0.25">
      <c r="P144" s="40"/>
      <c r="Q144" s="40"/>
      <c r="R144" s="40"/>
      <c r="S144" s="40"/>
      <c r="T144" s="40"/>
      <c r="U144" s="40"/>
      <c r="V144" s="40"/>
    </row>
    <row r="145" spans="16:22" ht="23.25" customHeight="1" x14ac:dyDescent="0.25">
      <c r="P145" s="40"/>
      <c r="Q145" s="40"/>
      <c r="R145" s="40"/>
      <c r="S145" s="40"/>
      <c r="T145" s="40"/>
      <c r="U145" s="40"/>
      <c r="V145" s="40"/>
    </row>
    <row r="146" spans="16:22" ht="23.25" customHeight="1" x14ac:dyDescent="0.25">
      <c r="P146" s="40"/>
      <c r="Q146" s="40"/>
      <c r="R146" s="40"/>
      <c r="S146" s="40"/>
      <c r="T146" s="40"/>
      <c r="U146" s="40"/>
      <c r="V146" s="40"/>
    </row>
    <row r="147" spans="16:22" ht="23.25" customHeight="1" x14ac:dyDescent="0.25">
      <c r="P147" s="40"/>
      <c r="Q147" s="40"/>
      <c r="R147" s="40"/>
      <c r="S147" s="40"/>
      <c r="T147" s="40"/>
      <c r="U147" s="40"/>
      <c r="V147" s="40"/>
    </row>
    <row r="148" spans="16:22" ht="23.25" customHeight="1" x14ac:dyDescent="0.25">
      <c r="P148" s="40"/>
      <c r="Q148" s="40"/>
      <c r="R148" s="40"/>
      <c r="S148" s="40"/>
      <c r="T148" s="40"/>
      <c r="U148" s="40"/>
      <c r="V148" s="40"/>
    </row>
    <row r="149" spans="16:22" ht="23.25" customHeight="1" x14ac:dyDescent="0.25">
      <c r="P149" s="40"/>
      <c r="Q149" s="40"/>
      <c r="R149" s="40"/>
      <c r="S149" s="40"/>
      <c r="T149" s="40"/>
      <c r="U149" s="40"/>
      <c r="V149" s="40"/>
    </row>
    <row r="150" spans="16:22" ht="23.25" customHeight="1" x14ac:dyDescent="0.25">
      <c r="P150" s="40"/>
      <c r="Q150" s="40"/>
      <c r="R150" s="40"/>
      <c r="S150" s="40"/>
      <c r="T150" s="40"/>
      <c r="U150" s="40"/>
      <c r="V150" s="40"/>
    </row>
    <row r="151" spans="16:22" ht="23.25" customHeight="1" x14ac:dyDescent="0.25">
      <c r="P151" s="40"/>
      <c r="Q151" s="40"/>
      <c r="R151" s="40"/>
      <c r="S151" s="40"/>
      <c r="T151" s="40"/>
      <c r="U151" s="40"/>
      <c r="V151" s="40"/>
    </row>
    <row r="152" spans="16:22" ht="23.25" customHeight="1" x14ac:dyDescent="0.25">
      <c r="P152" s="40"/>
      <c r="Q152" s="40"/>
      <c r="R152" s="40"/>
      <c r="S152" s="40"/>
      <c r="T152" s="40"/>
      <c r="U152" s="40"/>
      <c r="V152" s="40"/>
    </row>
    <row r="153" spans="16:22" ht="23.25" customHeight="1" x14ac:dyDescent="0.25">
      <c r="P153" s="40"/>
      <c r="Q153" s="40"/>
      <c r="R153" s="40"/>
      <c r="S153" s="40"/>
      <c r="T153" s="40"/>
      <c r="U153" s="40"/>
      <c r="V153" s="40"/>
    </row>
    <row r="154" spans="16:22" ht="23.25" customHeight="1" x14ac:dyDescent="0.25">
      <c r="P154" s="40"/>
      <c r="Q154" s="40"/>
      <c r="R154" s="40"/>
      <c r="S154" s="40"/>
      <c r="T154" s="40"/>
      <c r="U154" s="40"/>
      <c r="V154" s="40"/>
    </row>
    <row r="155" spans="16:22" ht="23.25" customHeight="1" x14ac:dyDescent="0.25">
      <c r="P155" s="40"/>
      <c r="Q155" s="40"/>
      <c r="R155" s="40"/>
      <c r="S155" s="40"/>
      <c r="T155" s="40"/>
      <c r="U155" s="40"/>
      <c r="V155" s="40"/>
    </row>
    <row r="156" spans="16:22" ht="23.25" customHeight="1" x14ac:dyDescent="0.25">
      <c r="P156" s="40"/>
      <c r="Q156" s="40"/>
      <c r="R156" s="40"/>
      <c r="S156" s="40"/>
      <c r="T156" s="40"/>
      <c r="U156" s="40"/>
      <c r="V156" s="40"/>
    </row>
    <row r="157" spans="16:22" ht="23.25" customHeight="1" x14ac:dyDescent="0.25">
      <c r="P157" s="40"/>
      <c r="Q157" s="40"/>
      <c r="R157" s="40"/>
      <c r="S157" s="40"/>
      <c r="T157" s="40"/>
      <c r="U157" s="40"/>
      <c r="V157" s="40"/>
    </row>
    <row r="158" spans="16:22" ht="23.25" customHeight="1" x14ac:dyDescent="0.25">
      <c r="P158" s="40"/>
      <c r="Q158" s="40"/>
      <c r="R158" s="40"/>
      <c r="S158" s="40"/>
      <c r="T158" s="40"/>
      <c r="U158" s="40"/>
      <c r="V158" s="40"/>
    </row>
    <row r="159" spans="16:22" ht="23.25" customHeight="1" x14ac:dyDescent="0.25">
      <c r="P159" s="40"/>
      <c r="Q159" s="40"/>
      <c r="R159" s="40"/>
      <c r="S159" s="40"/>
      <c r="T159" s="40"/>
      <c r="U159" s="40"/>
      <c r="V159" s="40"/>
    </row>
    <row r="160" spans="16:22" ht="23.25" customHeight="1" x14ac:dyDescent="0.25">
      <c r="P160" s="40"/>
      <c r="Q160" s="40"/>
      <c r="R160" s="40"/>
      <c r="S160" s="40"/>
      <c r="T160" s="40"/>
      <c r="U160" s="40"/>
      <c r="V160" s="40"/>
    </row>
    <row r="161" spans="16:22" ht="23.25" customHeight="1" x14ac:dyDescent="0.25">
      <c r="P161" s="40"/>
      <c r="Q161" s="40"/>
      <c r="R161" s="40"/>
      <c r="S161" s="40"/>
      <c r="T161" s="40"/>
      <c r="U161" s="40"/>
      <c r="V161" s="40"/>
    </row>
    <row r="162" spans="16:22" ht="23.25" customHeight="1" x14ac:dyDescent="0.25">
      <c r="P162" s="40"/>
      <c r="Q162" s="40"/>
      <c r="R162" s="40"/>
      <c r="S162" s="40"/>
      <c r="T162" s="40"/>
      <c r="U162" s="40"/>
      <c r="V162" s="40"/>
    </row>
    <row r="163" spans="16:22" ht="23.25" customHeight="1" x14ac:dyDescent="0.25">
      <c r="P163" s="40"/>
      <c r="Q163" s="40"/>
      <c r="R163" s="40"/>
      <c r="S163" s="40"/>
      <c r="T163" s="40"/>
      <c r="U163" s="40"/>
      <c r="V163" s="40"/>
    </row>
    <row r="164" spans="16:22" ht="23.25" customHeight="1" x14ac:dyDescent="0.25">
      <c r="P164" s="40"/>
      <c r="Q164" s="40"/>
      <c r="R164" s="40"/>
      <c r="S164" s="40"/>
      <c r="T164" s="40"/>
      <c r="U164" s="40"/>
      <c r="V164" s="40"/>
    </row>
    <row r="165" spans="16:22" ht="23.25" customHeight="1" x14ac:dyDescent="0.25">
      <c r="P165" s="40"/>
      <c r="Q165" s="40"/>
      <c r="R165" s="40"/>
      <c r="S165" s="40"/>
      <c r="T165" s="40"/>
      <c r="U165" s="40"/>
      <c r="V165" s="40"/>
    </row>
    <row r="166" spans="16:22" ht="23.25" customHeight="1" x14ac:dyDescent="0.25">
      <c r="P166" s="40"/>
      <c r="Q166" s="40"/>
      <c r="R166" s="40"/>
      <c r="S166" s="40"/>
      <c r="T166" s="40"/>
      <c r="U166" s="40"/>
      <c r="V166" s="40"/>
    </row>
    <row r="167" spans="16:22" ht="23.25" customHeight="1" x14ac:dyDescent="0.25">
      <c r="P167" s="40"/>
      <c r="Q167" s="40"/>
      <c r="R167" s="40"/>
      <c r="S167" s="40"/>
      <c r="T167" s="40"/>
      <c r="U167" s="40"/>
      <c r="V167" s="40"/>
    </row>
    <row r="168" spans="16:22" ht="23.25" customHeight="1" x14ac:dyDescent="0.25">
      <c r="P168" s="40"/>
      <c r="Q168" s="40"/>
      <c r="R168" s="40"/>
      <c r="S168" s="40"/>
      <c r="T168" s="40"/>
      <c r="U168" s="40"/>
      <c r="V168" s="40"/>
    </row>
    <row r="169" spans="16:22" ht="23.25" customHeight="1" x14ac:dyDescent="0.25">
      <c r="P169" s="40"/>
      <c r="Q169" s="40"/>
      <c r="R169" s="40"/>
      <c r="S169" s="40"/>
      <c r="T169" s="40"/>
      <c r="U169" s="40"/>
      <c r="V169" s="40"/>
    </row>
    <row r="170" spans="16:22" ht="23.25" customHeight="1" x14ac:dyDescent="0.25">
      <c r="P170" s="40"/>
      <c r="Q170" s="40"/>
      <c r="R170" s="40"/>
      <c r="S170" s="40"/>
      <c r="T170" s="40"/>
      <c r="U170" s="40"/>
      <c r="V170" s="40"/>
    </row>
    <row r="171" spans="16:22" ht="23.25" customHeight="1" x14ac:dyDescent="0.25">
      <c r="P171" s="40"/>
      <c r="Q171" s="40"/>
      <c r="R171" s="40"/>
      <c r="S171" s="40"/>
      <c r="T171" s="40"/>
      <c r="U171" s="40"/>
      <c r="V171" s="40"/>
    </row>
    <row r="172" spans="16:22" ht="23.25" customHeight="1" x14ac:dyDescent="0.25">
      <c r="P172" s="40"/>
      <c r="Q172" s="40"/>
      <c r="R172" s="40"/>
      <c r="S172" s="40"/>
      <c r="T172" s="40"/>
      <c r="U172" s="40"/>
      <c r="V172" s="40"/>
    </row>
    <row r="173" spans="16:22" ht="23.25" customHeight="1" x14ac:dyDescent="0.25">
      <c r="P173" s="40"/>
      <c r="Q173" s="40"/>
      <c r="R173" s="40"/>
      <c r="S173" s="40"/>
      <c r="T173" s="40"/>
      <c r="U173" s="40"/>
      <c r="V173" s="40"/>
    </row>
    <row r="174" spans="16:22" ht="23.25" customHeight="1" x14ac:dyDescent="0.25">
      <c r="P174" s="40"/>
      <c r="Q174" s="40"/>
      <c r="R174" s="40"/>
      <c r="S174" s="40"/>
      <c r="T174" s="40"/>
      <c r="U174" s="40"/>
      <c r="V174" s="40"/>
    </row>
    <row r="175" spans="16:22" ht="23.25" customHeight="1" x14ac:dyDescent="0.25">
      <c r="P175" s="40"/>
      <c r="Q175" s="40"/>
      <c r="R175" s="40"/>
      <c r="S175" s="40"/>
      <c r="T175" s="40"/>
      <c r="U175" s="40"/>
      <c r="V175" s="40"/>
    </row>
    <row r="176" spans="16:22" ht="23.25" customHeight="1" x14ac:dyDescent="0.25">
      <c r="P176" s="40"/>
      <c r="Q176" s="40"/>
      <c r="R176" s="40"/>
      <c r="S176" s="40"/>
      <c r="T176" s="40"/>
      <c r="U176" s="40"/>
      <c r="V176" s="40"/>
    </row>
    <row r="177" spans="16:22" ht="23.25" customHeight="1" x14ac:dyDescent="0.25">
      <c r="P177" s="40"/>
      <c r="Q177" s="40"/>
      <c r="R177" s="40"/>
      <c r="S177" s="40"/>
      <c r="T177" s="40"/>
      <c r="U177" s="40"/>
      <c r="V177" s="40"/>
    </row>
    <row r="178" spans="16:22" ht="23.25" customHeight="1" x14ac:dyDescent="0.25">
      <c r="P178" s="40"/>
      <c r="Q178" s="40"/>
      <c r="R178" s="40"/>
      <c r="S178" s="40"/>
      <c r="T178" s="40"/>
      <c r="U178" s="40"/>
      <c r="V178" s="40"/>
    </row>
    <row r="179" spans="16:22" ht="23.25" customHeight="1" x14ac:dyDescent="0.25">
      <c r="P179" s="40"/>
      <c r="Q179" s="40"/>
      <c r="R179" s="40"/>
      <c r="S179" s="40"/>
      <c r="T179" s="40"/>
      <c r="U179" s="40"/>
      <c r="V179" s="40"/>
    </row>
    <row r="180" spans="16:22" ht="23.25" customHeight="1" x14ac:dyDescent="0.25">
      <c r="P180" s="40"/>
      <c r="Q180" s="40"/>
      <c r="R180" s="40"/>
      <c r="S180" s="40"/>
      <c r="T180" s="40"/>
      <c r="U180" s="40"/>
      <c r="V180" s="40"/>
    </row>
    <row r="181" spans="16:22" ht="23.25" customHeight="1" x14ac:dyDescent="0.25">
      <c r="P181" s="40"/>
      <c r="Q181" s="40"/>
      <c r="R181" s="40"/>
      <c r="S181" s="40"/>
      <c r="T181" s="40"/>
      <c r="U181" s="40"/>
      <c r="V181" s="40"/>
    </row>
    <row r="182" spans="16:22" ht="23.25" customHeight="1" x14ac:dyDescent="0.25">
      <c r="P182" s="40"/>
      <c r="Q182" s="40"/>
      <c r="R182" s="40"/>
      <c r="S182" s="40"/>
      <c r="T182" s="40"/>
      <c r="U182" s="40"/>
      <c r="V182" s="40"/>
    </row>
    <row r="183" spans="16:22" ht="23.25" customHeight="1" x14ac:dyDescent="0.25">
      <c r="P183" s="40"/>
      <c r="Q183" s="40"/>
      <c r="R183" s="40"/>
      <c r="S183" s="40"/>
      <c r="T183" s="40"/>
      <c r="U183" s="40"/>
      <c r="V183" s="40"/>
    </row>
    <row r="184" spans="16:22" ht="23.25" customHeight="1" x14ac:dyDescent="0.25">
      <c r="P184" s="40"/>
      <c r="Q184" s="40"/>
      <c r="R184" s="40"/>
      <c r="S184" s="40"/>
      <c r="T184" s="40"/>
      <c r="U184" s="40"/>
      <c r="V184" s="40"/>
    </row>
    <row r="185" spans="16:22" ht="23.25" customHeight="1" x14ac:dyDescent="0.25">
      <c r="P185" s="40"/>
      <c r="Q185" s="40"/>
      <c r="R185" s="40"/>
      <c r="S185" s="40"/>
      <c r="T185" s="40"/>
      <c r="U185" s="40"/>
      <c r="V185" s="40"/>
    </row>
    <row r="186" spans="16:22" ht="23.25" customHeight="1" x14ac:dyDescent="0.25">
      <c r="P186" s="40"/>
      <c r="Q186" s="40"/>
      <c r="R186" s="40"/>
      <c r="S186" s="40"/>
      <c r="T186" s="40"/>
      <c r="U186" s="40"/>
      <c r="V186" s="40"/>
    </row>
    <row r="187" spans="16:22" ht="23.25" customHeight="1" x14ac:dyDescent="0.25">
      <c r="P187" s="40"/>
      <c r="Q187" s="40"/>
      <c r="R187" s="40"/>
      <c r="S187" s="40"/>
      <c r="T187" s="40"/>
      <c r="U187" s="40"/>
      <c r="V187" s="40"/>
    </row>
    <row r="188" spans="16:22" ht="23.25" customHeight="1" x14ac:dyDescent="0.25">
      <c r="P188" s="40"/>
      <c r="Q188" s="40"/>
      <c r="R188" s="40"/>
      <c r="S188" s="40"/>
      <c r="T188" s="40"/>
      <c r="U188" s="40"/>
      <c r="V188" s="40"/>
    </row>
    <row r="189" spans="16:22" ht="23.25" customHeight="1" x14ac:dyDescent="0.25">
      <c r="P189" s="40"/>
      <c r="Q189" s="40"/>
      <c r="R189" s="40"/>
      <c r="S189" s="40"/>
      <c r="T189" s="40"/>
      <c r="U189" s="40"/>
      <c r="V189" s="40"/>
    </row>
    <row r="190" spans="16:22" ht="23.25" customHeight="1" x14ac:dyDescent="0.25">
      <c r="P190" s="40"/>
      <c r="Q190" s="40"/>
      <c r="R190" s="40"/>
      <c r="S190" s="40"/>
      <c r="T190" s="40"/>
      <c r="U190" s="40"/>
      <c r="V190" s="40"/>
    </row>
    <row r="191" spans="16:22" ht="23.25" customHeight="1" x14ac:dyDescent="0.25">
      <c r="P191" s="40"/>
      <c r="Q191" s="40"/>
      <c r="R191" s="40"/>
      <c r="S191" s="40"/>
      <c r="T191" s="40"/>
      <c r="U191" s="40"/>
      <c r="V191" s="40"/>
    </row>
    <row r="192" spans="16:22" ht="23.25" customHeight="1" x14ac:dyDescent="0.25">
      <c r="P192" s="40"/>
      <c r="Q192" s="40"/>
      <c r="R192" s="40"/>
      <c r="S192" s="40"/>
      <c r="T192" s="40"/>
      <c r="U192" s="40"/>
      <c r="V192" s="40"/>
    </row>
    <row r="193" spans="16:22" ht="23.25" customHeight="1" x14ac:dyDescent="0.25">
      <c r="P193" s="40"/>
      <c r="Q193" s="40"/>
      <c r="R193" s="40"/>
      <c r="S193" s="40"/>
      <c r="T193" s="40"/>
      <c r="U193" s="40"/>
      <c r="V193" s="40"/>
    </row>
    <row r="194" spans="16:22" ht="23.25" customHeight="1" x14ac:dyDescent="0.25">
      <c r="P194" s="40"/>
      <c r="Q194" s="40"/>
      <c r="R194" s="40"/>
      <c r="S194" s="40"/>
      <c r="T194" s="40"/>
      <c r="U194" s="40"/>
      <c r="V194" s="40"/>
    </row>
    <row r="195" spans="16:22" ht="23.25" customHeight="1" x14ac:dyDescent="0.25">
      <c r="P195" s="40"/>
      <c r="Q195" s="40"/>
      <c r="R195" s="40"/>
      <c r="S195" s="40"/>
      <c r="T195" s="40"/>
      <c r="U195" s="40"/>
      <c r="V195" s="40"/>
    </row>
    <row r="196" spans="16:22" ht="23.25" customHeight="1" x14ac:dyDescent="0.25">
      <c r="P196" s="40"/>
      <c r="Q196" s="40"/>
      <c r="R196" s="40"/>
      <c r="S196" s="40"/>
      <c r="T196" s="40"/>
      <c r="U196" s="40"/>
      <c r="V196" s="40"/>
    </row>
    <row r="197" spans="16:22" ht="23.25" customHeight="1" x14ac:dyDescent="0.25">
      <c r="P197" s="40"/>
      <c r="Q197" s="40"/>
      <c r="R197" s="40"/>
      <c r="S197" s="40"/>
      <c r="T197" s="40"/>
      <c r="U197" s="40"/>
      <c r="V197" s="40"/>
    </row>
    <row r="198" spans="16:22" ht="23.25" customHeight="1" x14ac:dyDescent="0.25">
      <c r="P198" s="40"/>
      <c r="Q198" s="40"/>
      <c r="R198" s="40"/>
      <c r="S198" s="40"/>
      <c r="T198" s="40"/>
      <c r="U198" s="40"/>
      <c r="V198" s="40"/>
    </row>
    <row r="199" spans="16:22" ht="23.25" customHeight="1" x14ac:dyDescent="0.25">
      <c r="P199" s="40"/>
      <c r="Q199" s="40"/>
      <c r="R199" s="40"/>
      <c r="S199" s="40"/>
      <c r="T199" s="40"/>
      <c r="U199" s="40"/>
      <c r="V199" s="40"/>
    </row>
    <row r="200" spans="16:22" ht="23.25" customHeight="1" x14ac:dyDescent="0.25">
      <c r="P200" s="40"/>
      <c r="Q200" s="40"/>
      <c r="R200" s="40"/>
      <c r="S200" s="40"/>
      <c r="T200" s="40"/>
      <c r="U200" s="40"/>
      <c r="V200" s="40"/>
    </row>
    <row r="201" spans="16:22" ht="23.25" customHeight="1" x14ac:dyDescent="0.25">
      <c r="P201" s="40"/>
      <c r="Q201" s="40"/>
      <c r="R201" s="40"/>
      <c r="S201" s="40"/>
      <c r="T201" s="40"/>
      <c r="U201" s="40"/>
      <c r="V201" s="40"/>
    </row>
    <row r="202" spans="16:22" ht="23.25" customHeight="1" x14ac:dyDescent="0.25">
      <c r="P202" s="40"/>
      <c r="Q202" s="40"/>
      <c r="R202" s="40"/>
      <c r="S202" s="40"/>
      <c r="T202" s="40"/>
      <c r="U202" s="40"/>
      <c r="V202" s="40"/>
    </row>
    <row r="203" spans="16:22" ht="23.25" customHeight="1" x14ac:dyDescent="0.25">
      <c r="P203" s="40"/>
      <c r="Q203" s="40"/>
      <c r="R203" s="40"/>
      <c r="S203" s="40"/>
      <c r="T203" s="40"/>
      <c r="U203" s="40"/>
      <c r="V203" s="40"/>
    </row>
    <row r="204" spans="16:22" ht="23.25" customHeight="1" x14ac:dyDescent="0.25">
      <c r="P204" s="40"/>
      <c r="Q204" s="40"/>
      <c r="R204" s="40"/>
      <c r="S204" s="40"/>
      <c r="T204" s="40"/>
      <c r="U204" s="40"/>
      <c r="V204" s="40"/>
    </row>
    <row r="205" spans="16:22" ht="23.25" customHeight="1" x14ac:dyDescent="0.25">
      <c r="P205" s="40"/>
      <c r="Q205" s="40"/>
      <c r="R205" s="40"/>
      <c r="S205" s="40"/>
      <c r="T205" s="40"/>
      <c r="U205" s="40"/>
      <c r="V205" s="40"/>
    </row>
    <row r="206" spans="16:22" ht="23.25" customHeight="1" x14ac:dyDescent="0.25">
      <c r="P206" s="40"/>
      <c r="Q206" s="40"/>
      <c r="R206" s="40"/>
      <c r="S206" s="40"/>
      <c r="T206" s="40"/>
      <c r="U206" s="40"/>
      <c r="V206" s="40"/>
    </row>
    <row r="207" spans="16:22" ht="23.25" customHeight="1" x14ac:dyDescent="0.25">
      <c r="P207" s="40"/>
      <c r="Q207" s="40"/>
      <c r="R207" s="40"/>
      <c r="S207" s="40"/>
      <c r="T207" s="40"/>
      <c r="U207" s="40"/>
      <c r="V207" s="40"/>
    </row>
    <row r="208" spans="16:22" ht="23.25" customHeight="1" x14ac:dyDescent="0.25">
      <c r="P208" s="40"/>
      <c r="Q208" s="40"/>
      <c r="R208" s="40"/>
      <c r="S208" s="40"/>
      <c r="T208" s="40"/>
      <c r="U208" s="40"/>
      <c r="V208" s="40"/>
    </row>
    <row r="209" spans="16:22" ht="23.25" customHeight="1" x14ac:dyDescent="0.25">
      <c r="P209" s="40"/>
      <c r="Q209" s="40"/>
      <c r="R209" s="40"/>
      <c r="S209" s="40"/>
      <c r="T209" s="40"/>
      <c r="U209" s="40"/>
      <c r="V209" s="40"/>
    </row>
    <row r="210" spans="16:22" ht="23.25" customHeight="1" x14ac:dyDescent="0.25">
      <c r="P210" s="40"/>
      <c r="Q210" s="40"/>
      <c r="R210" s="40"/>
      <c r="S210" s="40"/>
      <c r="T210" s="40"/>
      <c r="U210" s="40"/>
      <c r="V210" s="40"/>
    </row>
    <row r="211" spans="16:22" ht="23.25" customHeight="1" x14ac:dyDescent="0.25">
      <c r="P211" s="40"/>
      <c r="Q211" s="40"/>
      <c r="R211" s="40"/>
      <c r="S211" s="40"/>
      <c r="T211" s="40"/>
      <c r="U211" s="40"/>
      <c r="V211" s="40"/>
    </row>
    <row r="212" spans="16:22" ht="23.25" customHeight="1" x14ac:dyDescent="0.25">
      <c r="P212" s="40"/>
      <c r="Q212" s="40"/>
      <c r="R212" s="40"/>
      <c r="S212" s="40"/>
      <c r="T212" s="40"/>
      <c r="U212" s="40"/>
      <c r="V212" s="40"/>
    </row>
    <row r="213" spans="16:22" ht="23.25" customHeight="1" x14ac:dyDescent="0.25">
      <c r="P213" s="40"/>
      <c r="Q213" s="40"/>
      <c r="R213" s="40"/>
      <c r="S213" s="40"/>
      <c r="T213" s="40"/>
      <c r="U213" s="40"/>
      <c r="V213" s="40"/>
    </row>
    <row r="214" spans="16:22" ht="23.25" customHeight="1" x14ac:dyDescent="0.25">
      <c r="P214" s="40"/>
      <c r="Q214" s="40"/>
      <c r="R214" s="40"/>
      <c r="S214" s="40"/>
      <c r="T214" s="40"/>
      <c r="U214" s="40"/>
      <c r="V214" s="40"/>
    </row>
    <row r="215" spans="16:22" ht="23.25" customHeight="1" x14ac:dyDescent="0.25">
      <c r="P215" s="40"/>
      <c r="Q215" s="40"/>
      <c r="R215" s="40"/>
      <c r="S215" s="40"/>
      <c r="T215" s="40"/>
      <c r="U215" s="40"/>
      <c r="V215" s="40"/>
    </row>
    <row r="216" spans="16:22" ht="23.25" customHeight="1" x14ac:dyDescent="0.25">
      <c r="P216" s="40"/>
      <c r="Q216" s="40"/>
      <c r="R216" s="40"/>
      <c r="S216" s="40"/>
      <c r="T216" s="40"/>
      <c r="U216" s="40"/>
      <c r="V216" s="40"/>
    </row>
    <row r="217" spans="16:22" ht="23.25" customHeight="1" x14ac:dyDescent="0.25">
      <c r="P217" s="40"/>
      <c r="Q217" s="40"/>
      <c r="R217" s="40"/>
      <c r="S217" s="40"/>
      <c r="T217" s="40"/>
      <c r="U217" s="40"/>
      <c r="V217" s="40"/>
    </row>
    <row r="218" spans="16:22" ht="23.25" customHeight="1" x14ac:dyDescent="0.25">
      <c r="P218" s="40"/>
      <c r="Q218" s="40"/>
      <c r="R218" s="40"/>
      <c r="S218" s="40"/>
      <c r="T218" s="40"/>
      <c r="U218" s="40"/>
      <c r="V218" s="40"/>
    </row>
    <row r="219" spans="16:22" ht="23.25" customHeight="1" x14ac:dyDescent="0.25">
      <c r="P219" s="40"/>
      <c r="Q219" s="40"/>
      <c r="R219" s="40"/>
      <c r="S219" s="40"/>
      <c r="T219" s="40"/>
      <c r="U219" s="40"/>
      <c r="V219" s="40"/>
    </row>
    <row r="220" spans="16:22" ht="23.25" customHeight="1" x14ac:dyDescent="0.25">
      <c r="P220" s="40"/>
      <c r="Q220" s="40"/>
      <c r="R220" s="40"/>
      <c r="S220" s="40"/>
      <c r="T220" s="40"/>
      <c r="U220" s="40"/>
      <c r="V220" s="40"/>
    </row>
    <row r="221" spans="16:22" ht="23.25" customHeight="1" x14ac:dyDescent="0.25">
      <c r="P221" s="40"/>
      <c r="Q221" s="40"/>
      <c r="R221" s="40"/>
      <c r="S221" s="40"/>
      <c r="T221" s="40"/>
      <c r="U221" s="40"/>
      <c r="V221" s="40"/>
    </row>
    <row r="222" spans="16:22" ht="23.25" customHeight="1" x14ac:dyDescent="0.25">
      <c r="P222" s="40"/>
      <c r="Q222" s="40"/>
      <c r="R222" s="40"/>
      <c r="S222" s="40"/>
      <c r="T222" s="40"/>
      <c r="U222" s="40"/>
      <c r="V222" s="40"/>
    </row>
    <row r="223" spans="16:22" ht="23.25" customHeight="1" x14ac:dyDescent="0.25">
      <c r="P223" s="40"/>
      <c r="Q223" s="40"/>
      <c r="R223" s="40"/>
      <c r="S223" s="40"/>
      <c r="T223" s="40"/>
      <c r="U223" s="40"/>
      <c r="V223" s="40"/>
    </row>
    <row r="224" spans="16:22" ht="23.25" customHeight="1" x14ac:dyDescent="0.25">
      <c r="P224" s="40"/>
      <c r="Q224" s="40"/>
      <c r="R224" s="40"/>
      <c r="S224" s="40"/>
      <c r="T224" s="40"/>
      <c r="U224" s="40"/>
      <c r="V224" s="40"/>
    </row>
    <row r="225" spans="16:22" ht="23.25" customHeight="1" x14ac:dyDescent="0.25">
      <c r="P225" s="40"/>
      <c r="Q225" s="40"/>
      <c r="R225" s="40"/>
      <c r="S225" s="40"/>
      <c r="T225" s="40"/>
      <c r="U225" s="40"/>
      <c r="V225" s="40"/>
    </row>
    <row r="226" spans="16:22" ht="23.25" customHeight="1" x14ac:dyDescent="0.25">
      <c r="P226" s="40"/>
      <c r="Q226" s="40"/>
      <c r="R226" s="40"/>
      <c r="S226" s="40"/>
      <c r="T226" s="40"/>
      <c r="U226" s="40"/>
      <c r="V226" s="40"/>
    </row>
    <row r="227" spans="16:22" ht="23.25" customHeight="1" x14ac:dyDescent="0.25">
      <c r="P227" s="40"/>
      <c r="Q227" s="40"/>
      <c r="R227" s="40"/>
      <c r="S227" s="40"/>
      <c r="T227" s="40"/>
      <c r="U227" s="40"/>
      <c r="V227" s="40"/>
    </row>
    <row r="228" spans="16:22" ht="23.25" customHeight="1" x14ac:dyDescent="0.25">
      <c r="P228" s="40"/>
      <c r="Q228" s="40"/>
      <c r="R228" s="40"/>
      <c r="S228" s="40"/>
      <c r="T228" s="40"/>
      <c r="U228" s="40"/>
      <c r="V228" s="40"/>
    </row>
    <row r="229" spans="16:22" ht="23.25" customHeight="1" x14ac:dyDescent="0.25">
      <c r="P229" s="40"/>
      <c r="Q229" s="40"/>
      <c r="R229" s="40"/>
      <c r="S229" s="40"/>
      <c r="T229" s="40"/>
      <c r="U229" s="40"/>
      <c r="V229" s="40"/>
    </row>
    <row r="230" spans="16:22" ht="23.25" customHeight="1" x14ac:dyDescent="0.25">
      <c r="P230" s="40"/>
      <c r="Q230" s="40"/>
      <c r="R230" s="40"/>
      <c r="S230" s="40"/>
      <c r="T230" s="40"/>
      <c r="U230" s="40"/>
      <c r="V230" s="40"/>
    </row>
    <row r="231" spans="16:22" ht="23.25" customHeight="1" x14ac:dyDescent="0.25">
      <c r="P231" s="40"/>
      <c r="Q231" s="40"/>
      <c r="R231" s="40"/>
      <c r="S231" s="40"/>
      <c r="T231" s="40"/>
      <c r="U231" s="40"/>
      <c r="V231" s="40"/>
    </row>
    <row r="232" spans="16:22" ht="23.25" customHeight="1" x14ac:dyDescent="0.25">
      <c r="P232" s="40"/>
      <c r="Q232" s="40"/>
      <c r="R232" s="40"/>
      <c r="S232" s="40"/>
      <c r="T232" s="40"/>
      <c r="U232" s="40"/>
      <c r="V232" s="40"/>
    </row>
    <row r="233" spans="16:22" ht="23.25" customHeight="1" x14ac:dyDescent="0.25">
      <c r="P233" s="40"/>
      <c r="Q233" s="40"/>
      <c r="R233" s="40"/>
      <c r="S233" s="40"/>
      <c r="T233" s="40"/>
      <c r="U233" s="40"/>
      <c r="V233" s="40"/>
    </row>
    <row r="234" spans="16:22" ht="23.25" customHeight="1" x14ac:dyDescent="0.25">
      <c r="P234" s="40"/>
      <c r="Q234" s="40"/>
      <c r="R234" s="40"/>
      <c r="S234" s="40"/>
      <c r="T234" s="40"/>
      <c r="U234" s="40"/>
      <c r="V234" s="40"/>
    </row>
    <row r="235" spans="16:22" ht="23.25" customHeight="1" x14ac:dyDescent="0.25">
      <c r="P235" s="40"/>
      <c r="Q235" s="40"/>
      <c r="R235" s="40"/>
      <c r="S235" s="40"/>
      <c r="T235" s="40"/>
      <c r="U235" s="40"/>
      <c r="V235" s="40"/>
    </row>
    <row r="236" spans="16:22" ht="23.25" customHeight="1" x14ac:dyDescent="0.25">
      <c r="P236" s="40"/>
      <c r="Q236" s="40"/>
      <c r="R236" s="40"/>
      <c r="S236" s="40"/>
      <c r="T236" s="40"/>
      <c r="U236" s="40"/>
      <c r="V236" s="40"/>
    </row>
    <row r="237" spans="16:22" ht="23.25" customHeight="1" x14ac:dyDescent="0.25">
      <c r="P237" s="40"/>
      <c r="Q237" s="40"/>
      <c r="R237" s="40"/>
      <c r="S237" s="40"/>
      <c r="T237" s="40"/>
      <c r="U237" s="40"/>
      <c r="V237" s="40"/>
    </row>
    <row r="238" spans="16:22" ht="23.25" customHeight="1" x14ac:dyDescent="0.25">
      <c r="P238" s="40"/>
      <c r="Q238" s="40"/>
      <c r="R238" s="40"/>
      <c r="S238" s="40"/>
      <c r="T238" s="40"/>
      <c r="U238" s="40"/>
      <c r="V238" s="40"/>
    </row>
    <row r="239" spans="16:22" ht="23.25" customHeight="1" x14ac:dyDescent="0.25">
      <c r="P239" s="40"/>
      <c r="Q239" s="40"/>
      <c r="R239" s="40"/>
      <c r="S239" s="40"/>
      <c r="T239" s="40"/>
      <c r="U239" s="40"/>
      <c r="V239" s="40"/>
    </row>
    <row r="240" spans="16:22" ht="23.25" customHeight="1" x14ac:dyDescent="0.25">
      <c r="P240" s="40"/>
      <c r="Q240" s="40"/>
      <c r="R240" s="40"/>
      <c r="S240" s="40"/>
      <c r="T240" s="40"/>
      <c r="U240" s="40"/>
      <c r="V240" s="40"/>
    </row>
    <row r="241" spans="16:22" ht="23.25" customHeight="1" x14ac:dyDescent="0.25">
      <c r="P241" s="40"/>
      <c r="Q241" s="40"/>
      <c r="R241" s="40"/>
      <c r="S241" s="40"/>
      <c r="T241" s="40"/>
      <c r="U241" s="40"/>
      <c r="V241" s="40"/>
    </row>
    <row r="242" spans="16:22" ht="23.25" customHeight="1" x14ac:dyDescent="0.25">
      <c r="P242" s="40"/>
      <c r="Q242" s="40"/>
      <c r="R242" s="40"/>
      <c r="S242" s="40"/>
      <c r="T242" s="40"/>
      <c r="U242" s="40"/>
      <c r="V242" s="40"/>
    </row>
    <row r="243" spans="16:22" ht="23.25" customHeight="1" x14ac:dyDescent="0.25">
      <c r="P243" s="40"/>
      <c r="Q243" s="40"/>
      <c r="R243" s="40"/>
      <c r="S243" s="40"/>
      <c r="T243" s="40"/>
      <c r="U243" s="40"/>
      <c r="V243" s="40"/>
    </row>
    <row r="244" spans="16:22" ht="23.25" customHeight="1" x14ac:dyDescent="0.25">
      <c r="P244" s="40"/>
      <c r="Q244" s="40"/>
      <c r="R244" s="40"/>
      <c r="S244" s="40"/>
      <c r="T244" s="40"/>
      <c r="U244" s="40"/>
      <c r="V244" s="40"/>
    </row>
    <row r="245" spans="16:22" ht="23.25" customHeight="1" x14ac:dyDescent="0.25">
      <c r="P245" s="40"/>
      <c r="Q245" s="40"/>
      <c r="R245" s="40"/>
      <c r="S245" s="40"/>
      <c r="T245" s="40"/>
      <c r="U245" s="40"/>
      <c r="V245" s="40"/>
    </row>
    <row r="246" spans="16:22" ht="23.25" customHeight="1" x14ac:dyDescent="0.25">
      <c r="P246" s="40"/>
      <c r="Q246" s="40"/>
      <c r="R246" s="40"/>
      <c r="S246" s="40"/>
      <c r="T246" s="40"/>
      <c r="U246" s="40"/>
      <c r="V246" s="40"/>
    </row>
    <row r="247" spans="16:22" ht="23.25" customHeight="1" x14ac:dyDescent="0.25">
      <c r="P247" s="40"/>
      <c r="Q247" s="40"/>
      <c r="R247" s="40"/>
      <c r="S247" s="40"/>
      <c r="T247" s="40"/>
      <c r="U247" s="40"/>
      <c r="V247" s="40"/>
    </row>
    <row r="248" spans="16:22" ht="23.25" customHeight="1" x14ac:dyDescent="0.25">
      <c r="P248" s="40"/>
      <c r="Q248" s="40"/>
      <c r="R248" s="40"/>
      <c r="S248" s="40"/>
      <c r="T248" s="40"/>
      <c r="U248" s="40"/>
      <c r="V248" s="40"/>
    </row>
    <row r="249" spans="16:22" ht="23.25" customHeight="1" x14ac:dyDescent="0.25">
      <c r="P249" s="40"/>
      <c r="Q249" s="40"/>
      <c r="R249" s="40"/>
      <c r="S249" s="40"/>
      <c r="T249" s="40"/>
      <c r="U249" s="40"/>
      <c r="V249" s="40"/>
    </row>
    <row r="250" spans="16:22" ht="23.25" customHeight="1" x14ac:dyDescent="0.25">
      <c r="P250" s="40"/>
      <c r="Q250" s="40"/>
      <c r="R250" s="40"/>
      <c r="S250" s="40"/>
      <c r="T250" s="40"/>
      <c r="U250" s="40"/>
      <c r="V250" s="40"/>
    </row>
    <row r="251" spans="16:22" ht="23.25" customHeight="1" x14ac:dyDescent="0.25">
      <c r="P251" s="40"/>
      <c r="Q251" s="40"/>
      <c r="R251" s="40"/>
      <c r="S251" s="40"/>
      <c r="T251" s="40"/>
      <c r="U251" s="40"/>
      <c r="V251" s="40"/>
    </row>
    <row r="252" spans="16:22" ht="23.25" customHeight="1" x14ac:dyDescent="0.25">
      <c r="P252" s="40"/>
      <c r="Q252" s="40"/>
      <c r="R252" s="40"/>
      <c r="S252" s="40"/>
      <c r="T252" s="40"/>
      <c r="U252" s="40"/>
      <c r="V252" s="40"/>
    </row>
    <row r="253" spans="16:22" ht="23.25" customHeight="1" x14ac:dyDescent="0.25">
      <c r="P253" s="40"/>
      <c r="Q253" s="40"/>
      <c r="R253" s="40"/>
      <c r="S253" s="40"/>
      <c r="T253" s="40"/>
      <c r="U253" s="40"/>
      <c r="V253" s="40"/>
    </row>
    <row r="254" spans="16:22" ht="23.25" customHeight="1" x14ac:dyDescent="0.25">
      <c r="P254" s="40"/>
      <c r="Q254" s="40"/>
      <c r="R254" s="40"/>
      <c r="S254" s="40"/>
      <c r="T254" s="40"/>
      <c r="U254" s="40"/>
      <c r="V254" s="40"/>
    </row>
    <row r="255" spans="16:22" ht="23.25" customHeight="1" x14ac:dyDescent="0.25">
      <c r="P255" s="40"/>
      <c r="Q255" s="40"/>
      <c r="R255" s="40"/>
      <c r="S255" s="40"/>
      <c r="T255" s="40"/>
      <c r="U255" s="40"/>
      <c r="V255" s="40"/>
    </row>
    <row r="256" spans="16:22" ht="23.25" customHeight="1" x14ac:dyDescent="0.25">
      <c r="P256" s="40"/>
      <c r="Q256" s="40"/>
      <c r="R256" s="40"/>
      <c r="S256" s="40"/>
      <c r="T256" s="40"/>
      <c r="U256" s="40"/>
      <c r="V256" s="40"/>
    </row>
    <row r="257" spans="16:22" ht="23.25" customHeight="1" x14ac:dyDescent="0.25">
      <c r="P257" s="40"/>
      <c r="Q257" s="40"/>
      <c r="R257" s="40"/>
      <c r="S257" s="40"/>
      <c r="T257" s="40"/>
      <c r="U257" s="40"/>
      <c r="V257" s="40"/>
    </row>
    <row r="258" spans="16:22" ht="23.25" customHeight="1" x14ac:dyDescent="0.25">
      <c r="P258" s="40"/>
      <c r="Q258" s="40"/>
      <c r="R258" s="40"/>
      <c r="S258" s="40"/>
      <c r="T258" s="40"/>
      <c r="U258" s="40"/>
      <c r="V258" s="40"/>
    </row>
    <row r="259" spans="16:22" ht="23.25" customHeight="1" x14ac:dyDescent="0.25">
      <c r="P259" s="40"/>
      <c r="Q259" s="40"/>
      <c r="R259" s="40"/>
      <c r="S259" s="40"/>
      <c r="T259" s="40"/>
      <c r="U259" s="40"/>
      <c r="V259" s="40"/>
    </row>
    <row r="260" spans="16:22" ht="23.25" customHeight="1" x14ac:dyDescent="0.25">
      <c r="P260" s="40"/>
      <c r="Q260" s="40"/>
      <c r="R260" s="40"/>
      <c r="S260" s="40"/>
      <c r="T260" s="40"/>
      <c r="U260" s="40"/>
      <c r="V260" s="40"/>
    </row>
    <row r="261" spans="16:22" ht="23.25" customHeight="1" x14ac:dyDescent="0.25">
      <c r="P261" s="40"/>
      <c r="Q261" s="40"/>
      <c r="R261" s="40"/>
      <c r="S261" s="40"/>
      <c r="T261" s="40"/>
      <c r="U261" s="40"/>
      <c r="V261" s="40"/>
    </row>
    <row r="262" spans="16:22" ht="23.25" customHeight="1" x14ac:dyDescent="0.25">
      <c r="P262" s="40"/>
      <c r="Q262" s="40"/>
      <c r="R262" s="40"/>
      <c r="S262" s="40"/>
      <c r="T262" s="40"/>
      <c r="U262" s="40"/>
      <c r="V262" s="40"/>
    </row>
    <row r="263" spans="16:22" ht="23.25" customHeight="1" x14ac:dyDescent="0.25">
      <c r="P263" s="40"/>
      <c r="Q263" s="40"/>
      <c r="R263" s="40"/>
      <c r="S263" s="40"/>
      <c r="T263" s="40"/>
      <c r="U263" s="40"/>
      <c r="V263" s="40"/>
    </row>
    <row r="264" spans="16:22" ht="23.25" customHeight="1" x14ac:dyDescent="0.25">
      <c r="P264" s="40"/>
      <c r="Q264" s="40"/>
      <c r="R264" s="40"/>
      <c r="S264" s="40"/>
      <c r="T264" s="40"/>
      <c r="U264" s="40"/>
      <c r="V264" s="40"/>
    </row>
    <row r="265" spans="16:22" ht="23.25" customHeight="1" x14ac:dyDescent="0.25">
      <c r="P265" s="40"/>
      <c r="Q265" s="40"/>
      <c r="R265" s="40"/>
      <c r="S265" s="40"/>
      <c r="T265" s="40"/>
      <c r="U265" s="40"/>
      <c r="V265" s="40"/>
    </row>
    <row r="266" spans="16:22" ht="23.25" customHeight="1" x14ac:dyDescent="0.25">
      <c r="P266" s="40"/>
      <c r="Q266" s="40"/>
      <c r="R266" s="40"/>
      <c r="S266" s="40"/>
      <c r="T266" s="40"/>
      <c r="U266" s="40"/>
      <c r="V266" s="40"/>
    </row>
    <row r="267" spans="16:22" ht="23.25" customHeight="1" x14ac:dyDescent="0.25">
      <c r="P267" s="40"/>
      <c r="Q267" s="40"/>
      <c r="R267" s="40"/>
      <c r="S267" s="40"/>
      <c r="T267" s="40"/>
      <c r="U267" s="40"/>
      <c r="V267" s="40"/>
    </row>
    <row r="268" spans="16:22" ht="23.25" customHeight="1" x14ac:dyDescent="0.25">
      <c r="P268" s="40"/>
      <c r="Q268" s="40"/>
      <c r="R268" s="40"/>
      <c r="S268" s="40"/>
      <c r="T268" s="40"/>
      <c r="U268" s="40"/>
      <c r="V268" s="40"/>
    </row>
    <row r="269" spans="16:22" ht="23.25" customHeight="1" x14ac:dyDescent="0.25">
      <c r="P269" s="40"/>
      <c r="Q269" s="40"/>
      <c r="R269" s="40"/>
      <c r="S269" s="40"/>
      <c r="T269" s="40"/>
      <c r="U269" s="40"/>
      <c r="V269" s="40"/>
    </row>
    <row r="270" spans="16:22" ht="23.25" customHeight="1" x14ac:dyDescent="0.25">
      <c r="P270" s="40"/>
      <c r="Q270" s="40"/>
      <c r="R270" s="40"/>
      <c r="S270" s="40"/>
      <c r="T270" s="40"/>
      <c r="U270" s="40"/>
      <c r="V270" s="40"/>
    </row>
    <row r="271" spans="16:22" ht="23.25" customHeight="1" x14ac:dyDescent="0.25">
      <c r="P271" s="40"/>
      <c r="Q271" s="40"/>
      <c r="R271" s="40"/>
      <c r="S271" s="40"/>
      <c r="T271" s="40"/>
      <c r="U271" s="40"/>
      <c r="V271" s="40"/>
    </row>
    <row r="272" spans="16:22" ht="23.25" customHeight="1" x14ac:dyDescent="0.25">
      <c r="P272" s="40"/>
      <c r="Q272" s="40"/>
      <c r="R272" s="40"/>
      <c r="S272" s="40"/>
      <c r="T272" s="40"/>
      <c r="U272" s="40"/>
      <c r="V272" s="40"/>
    </row>
    <row r="273" spans="16:22" ht="23.25" customHeight="1" x14ac:dyDescent="0.25">
      <c r="P273" s="40"/>
      <c r="Q273" s="40"/>
      <c r="R273" s="40"/>
      <c r="S273" s="40"/>
      <c r="T273" s="40"/>
      <c r="U273" s="40"/>
      <c r="V273" s="40"/>
    </row>
    <row r="274" spans="16:22" ht="23.25" customHeight="1" x14ac:dyDescent="0.25">
      <c r="P274" s="40"/>
      <c r="Q274" s="40"/>
      <c r="R274" s="40"/>
      <c r="S274" s="40"/>
      <c r="T274" s="40"/>
      <c r="U274" s="40"/>
      <c r="V274" s="40"/>
    </row>
    <row r="275" spans="16:22" ht="23.25" customHeight="1" x14ac:dyDescent="0.25">
      <c r="P275" s="40"/>
      <c r="Q275" s="40"/>
      <c r="R275" s="40"/>
      <c r="S275" s="40"/>
      <c r="T275" s="40"/>
      <c r="U275" s="40"/>
      <c r="V275" s="40"/>
    </row>
    <row r="276" spans="16:22" ht="23.25" customHeight="1" x14ac:dyDescent="0.25">
      <c r="P276" s="40"/>
      <c r="Q276" s="40"/>
      <c r="R276" s="40"/>
      <c r="S276" s="40"/>
      <c r="T276" s="40"/>
      <c r="U276" s="40"/>
      <c r="V276" s="40"/>
    </row>
    <row r="277" spans="16:22" ht="23.25" customHeight="1" x14ac:dyDescent="0.25">
      <c r="P277" s="40"/>
      <c r="Q277" s="40"/>
      <c r="R277" s="40"/>
      <c r="S277" s="40"/>
      <c r="T277" s="40"/>
      <c r="U277" s="40"/>
      <c r="V277" s="40"/>
    </row>
    <row r="278" spans="16:22" ht="23.25" customHeight="1" x14ac:dyDescent="0.25">
      <c r="P278" s="40"/>
      <c r="Q278" s="40"/>
      <c r="R278" s="40"/>
      <c r="S278" s="40"/>
      <c r="T278" s="40"/>
      <c r="U278" s="40"/>
      <c r="V278" s="40"/>
    </row>
    <row r="279" spans="16:22" ht="23.25" customHeight="1" x14ac:dyDescent="0.25">
      <c r="P279" s="40"/>
      <c r="Q279" s="40"/>
      <c r="R279" s="40"/>
      <c r="S279" s="40"/>
      <c r="T279" s="40"/>
      <c r="U279" s="40"/>
      <c r="V279" s="40"/>
    </row>
    <row r="280" spans="16:22" ht="23.25" customHeight="1" x14ac:dyDescent="0.25">
      <c r="P280" s="40"/>
      <c r="Q280" s="40"/>
      <c r="R280" s="40"/>
      <c r="S280" s="40"/>
      <c r="T280" s="40"/>
      <c r="U280" s="40"/>
      <c r="V280" s="40"/>
    </row>
    <row r="281" spans="16:22" ht="23.25" customHeight="1" x14ac:dyDescent="0.25">
      <c r="P281" s="40"/>
      <c r="Q281" s="40"/>
      <c r="R281" s="40"/>
      <c r="S281" s="40"/>
      <c r="T281" s="40"/>
      <c r="U281" s="40"/>
      <c r="V281" s="40"/>
    </row>
    <row r="282" spans="16:22" ht="23.25" customHeight="1" x14ac:dyDescent="0.25">
      <c r="P282" s="40"/>
      <c r="Q282" s="40"/>
      <c r="R282" s="40"/>
      <c r="S282" s="40"/>
      <c r="T282" s="40"/>
      <c r="U282" s="40"/>
      <c r="V282" s="40"/>
    </row>
    <row r="283" spans="16:22" ht="23.25" customHeight="1" x14ac:dyDescent="0.25">
      <c r="P283" s="40"/>
      <c r="Q283" s="40"/>
      <c r="R283" s="40"/>
      <c r="S283" s="40"/>
      <c r="T283" s="40"/>
      <c r="U283" s="40"/>
      <c r="V283" s="40"/>
    </row>
    <row r="284" spans="16:22" ht="23.25" customHeight="1" x14ac:dyDescent="0.25">
      <c r="P284" s="40"/>
      <c r="Q284" s="40"/>
      <c r="R284" s="40"/>
      <c r="S284" s="40"/>
      <c r="T284" s="40"/>
      <c r="U284" s="40"/>
      <c r="V284" s="40"/>
    </row>
    <row r="285" spans="16:22" ht="23.25" customHeight="1" x14ac:dyDescent="0.25">
      <c r="P285" s="40"/>
      <c r="Q285" s="40"/>
      <c r="R285" s="40"/>
      <c r="S285" s="40"/>
      <c r="T285" s="40"/>
      <c r="U285" s="40"/>
      <c r="V285" s="40"/>
    </row>
    <row r="286" spans="16:22" ht="23.25" customHeight="1" x14ac:dyDescent="0.25">
      <c r="P286" s="40"/>
      <c r="Q286" s="40"/>
      <c r="R286" s="40"/>
      <c r="S286" s="40"/>
      <c r="T286" s="40"/>
      <c r="U286" s="40"/>
      <c r="V286" s="40"/>
    </row>
    <row r="287" spans="16:22" ht="23.25" customHeight="1" x14ac:dyDescent="0.25">
      <c r="P287" s="40"/>
      <c r="Q287" s="40"/>
      <c r="R287" s="40"/>
      <c r="S287" s="40"/>
      <c r="T287" s="40"/>
      <c r="U287" s="40"/>
      <c r="V287" s="40"/>
    </row>
    <row r="288" spans="16:22" ht="23.25" customHeight="1" x14ac:dyDescent="0.25">
      <c r="P288" s="40"/>
      <c r="Q288" s="40"/>
      <c r="R288" s="40"/>
      <c r="S288" s="40"/>
      <c r="T288" s="40"/>
      <c r="U288" s="40"/>
      <c r="V288" s="40"/>
    </row>
    <row r="289" spans="16:22" ht="23.25" customHeight="1" x14ac:dyDescent="0.25">
      <c r="P289" s="40"/>
      <c r="Q289" s="40"/>
      <c r="R289" s="40"/>
      <c r="S289" s="40"/>
      <c r="T289" s="40"/>
      <c r="U289" s="40"/>
      <c r="V289" s="40"/>
    </row>
    <row r="290" spans="16:22" ht="23.25" customHeight="1" x14ac:dyDescent="0.25">
      <c r="P290" s="40"/>
      <c r="Q290" s="40"/>
      <c r="R290" s="40"/>
      <c r="S290" s="40"/>
      <c r="T290" s="40"/>
      <c r="U290" s="40"/>
      <c r="V290" s="40"/>
    </row>
    <row r="291" spans="16:22" ht="23.25" customHeight="1" x14ac:dyDescent="0.25">
      <c r="P291" s="40"/>
      <c r="Q291" s="40"/>
      <c r="R291" s="40"/>
      <c r="S291" s="40"/>
      <c r="T291" s="40"/>
      <c r="U291" s="40"/>
      <c r="V291" s="40"/>
    </row>
    <row r="292" spans="16:22" ht="23.25" customHeight="1" x14ac:dyDescent="0.25">
      <c r="P292" s="40"/>
      <c r="Q292" s="40"/>
      <c r="R292" s="40"/>
      <c r="S292" s="40"/>
      <c r="T292" s="40"/>
      <c r="U292" s="40"/>
      <c r="V292" s="40"/>
    </row>
    <row r="293" spans="16:22" ht="23.25" customHeight="1" x14ac:dyDescent="0.25">
      <c r="P293" s="40"/>
      <c r="Q293" s="40"/>
      <c r="R293" s="40"/>
      <c r="S293" s="40"/>
      <c r="T293" s="40"/>
      <c r="U293" s="40"/>
      <c r="V293" s="40"/>
    </row>
    <row r="294" spans="16:22" ht="23.25" customHeight="1" x14ac:dyDescent="0.25">
      <c r="P294" s="40"/>
      <c r="Q294" s="40"/>
      <c r="R294" s="40"/>
      <c r="S294" s="40"/>
      <c r="T294" s="40"/>
      <c r="U294" s="40"/>
      <c r="V294" s="40"/>
    </row>
    <row r="295" spans="16:22" ht="23.25" customHeight="1" x14ac:dyDescent="0.25">
      <c r="P295" s="40"/>
      <c r="Q295" s="40"/>
      <c r="R295" s="40"/>
      <c r="S295" s="40"/>
      <c r="T295" s="40"/>
      <c r="U295" s="40"/>
      <c r="V295" s="40"/>
    </row>
    <row r="296" spans="16:22" ht="23.25" customHeight="1" x14ac:dyDescent="0.25">
      <c r="P296" s="40"/>
      <c r="Q296" s="40"/>
      <c r="R296" s="40"/>
      <c r="S296" s="40"/>
      <c r="T296" s="40"/>
      <c r="U296" s="40"/>
      <c r="V296" s="40"/>
    </row>
    <row r="297" spans="16:22" ht="23.25" customHeight="1" x14ac:dyDescent="0.25">
      <c r="P297" s="40"/>
      <c r="Q297" s="40"/>
      <c r="R297" s="40"/>
      <c r="S297" s="40"/>
      <c r="T297" s="40"/>
      <c r="U297" s="40"/>
      <c r="V297" s="40"/>
    </row>
    <row r="298" spans="16:22" ht="23.25" customHeight="1" x14ac:dyDescent="0.25">
      <c r="P298" s="40"/>
      <c r="Q298" s="40"/>
      <c r="R298" s="40"/>
      <c r="S298" s="40"/>
      <c r="T298" s="40"/>
      <c r="U298" s="40"/>
      <c r="V298" s="40"/>
    </row>
    <row r="299" spans="16:22" ht="23.25" customHeight="1" x14ac:dyDescent="0.25">
      <c r="P299" s="40"/>
      <c r="Q299" s="40"/>
      <c r="R299" s="40"/>
      <c r="S299" s="40"/>
      <c r="T299" s="40"/>
      <c r="U299" s="40"/>
      <c r="V299" s="40"/>
    </row>
    <row r="300" spans="16:22" ht="23.25" customHeight="1" x14ac:dyDescent="0.25">
      <c r="P300" s="40"/>
      <c r="Q300" s="40"/>
      <c r="R300" s="40"/>
      <c r="S300" s="40"/>
      <c r="T300" s="40"/>
      <c r="U300" s="40"/>
      <c r="V300" s="40"/>
    </row>
    <row r="301" spans="16:22" ht="23.25" customHeight="1" x14ac:dyDescent="0.25">
      <c r="P301" s="40"/>
      <c r="Q301" s="40"/>
      <c r="R301" s="40"/>
      <c r="S301" s="40"/>
      <c r="T301" s="40"/>
      <c r="U301" s="40"/>
      <c r="V301" s="40"/>
    </row>
    <row r="302" spans="16:22" ht="23.25" customHeight="1" x14ac:dyDescent="0.25">
      <c r="P302" s="40"/>
      <c r="Q302" s="40"/>
      <c r="R302" s="40"/>
      <c r="S302" s="40"/>
      <c r="T302" s="40"/>
      <c r="U302" s="40"/>
      <c r="V302" s="40"/>
    </row>
    <row r="303" spans="16:22" ht="23.25" customHeight="1" x14ac:dyDescent="0.25">
      <c r="P303" s="40"/>
      <c r="Q303" s="40"/>
      <c r="R303" s="40"/>
      <c r="S303" s="40"/>
      <c r="T303" s="40"/>
      <c r="U303" s="40"/>
      <c r="V303" s="40"/>
    </row>
    <row r="304" spans="16:22" ht="23.25" customHeight="1" x14ac:dyDescent="0.25">
      <c r="P304" s="40"/>
      <c r="Q304" s="40"/>
      <c r="R304" s="40"/>
      <c r="S304" s="40"/>
      <c r="T304" s="40"/>
      <c r="U304" s="40"/>
      <c r="V304" s="40"/>
    </row>
    <row r="305" spans="16:22" ht="23.25" customHeight="1" x14ac:dyDescent="0.25">
      <c r="P305" s="40"/>
      <c r="Q305" s="40"/>
      <c r="R305" s="40"/>
      <c r="S305" s="40"/>
      <c r="T305" s="40"/>
      <c r="U305" s="40"/>
      <c r="V305" s="40"/>
    </row>
    <row r="306" spans="16:22" ht="23.25" customHeight="1" x14ac:dyDescent="0.25">
      <c r="P306" s="40"/>
      <c r="Q306" s="40"/>
      <c r="R306" s="40"/>
      <c r="S306" s="40"/>
      <c r="T306" s="40"/>
      <c r="U306" s="40"/>
      <c r="V306" s="40"/>
    </row>
    <row r="307" spans="16:22" ht="23.25" customHeight="1" x14ac:dyDescent="0.25">
      <c r="P307" s="40"/>
      <c r="Q307" s="40"/>
      <c r="R307" s="40"/>
      <c r="S307" s="40"/>
      <c r="T307" s="40"/>
      <c r="U307" s="40"/>
      <c r="V307" s="40"/>
    </row>
    <row r="308" spans="16:22" ht="23.25" customHeight="1" x14ac:dyDescent="0.25">
      <c r="P308" s="40"/>
      <c r="Q308" s="40"/>
      <c r="R308" s="40"/>
      <c r="S308" s="40"/>
      <c r="T308" s="40"/>
      <c r="U308" s="40"/>
      <c r="V308" s="40"/>
    </row>
    <row r="309" spans="16:22" ht="23.25" customHeight="1" x14ac:dyDescent="0.25">
      <c r="P309" s="40"/>
      <c r="Q309" s="40"/>
      <c r="R309" s="40"/>
      <c r="S309" s="40"/>
      <c r="T309" s="40"/>
      <c r="U309" s="40"/>
      <c r="V309" s="40"/>
    </row>
    <row r="310" spans="16:22" ht="23.25" customHeight="1" x14ac:dyDescent="0.25">
      <c r="P310" s="40"/>
      <c r="Q310" s="40"/>
      <c r="R310" s="40"/>
      <c r="S310" s="40"/>
      <c r="T310" s="40"/>
      <c r="U310" s="40"/>
      <c r="V310" s="40"/>
    </row>
    <row r="311" spans="16:22" ht="23.25" customHeight="1" x14ac:dyDescent="0.25">
      <c r="P311" s="40"/>
      <c r="Q311" s="40"/>
      <c r="R311" s="40"/>
      <c r="S311" s="40"/>
      <c r="T311" s="40"/>
      <c r="U311" s="40"/>
      <c r="V311" s="40"/>
    </row>
    <row r="312" spans="16:22" ht="23.25" customHeight="1" x14ac:dyDescent="0.25">
      <c r="P312" s="40"/>
      <c r="Q312" s="40"/>
      <c r="R312" s="40"/>
      <c r="S312" s="40"/>
      <c r="T312" s="40"/>
      <c r="U312" s="40"/>
      <c r="V312" s="40"/>
    </row>
    <row r="313" spans="16:22" ht="23.25" customHeight="1" x14ac:dyDescent="0.25">
      <c r="P313" s="40"/>
      <c r="Q313" s="40"/>
      <c r="R313" s="40"/>
      <c r="S313" s="40"/>
      <c r="T313" s="40"/>
      <c r="U313" s="40"/>
      <c r="V313" s="40"/>
    </row>
    <row r="314" spans="16:22" ht="23.25" customHeight="1" x14ac:dyDescent="0.25">
      <c r="P314" s="40"/>
      <c r="Q314" s="40"/>
      <c r="R314" s="40"/>
      <c r="S314" s="40"/>
      <c r="T314" s="40"/>
      <c r="U314" s="40"/>
      <c r="V314" s="40"/>
    </row>
    <row r="315" spans="16:22" ht="23.25" customHeight="1" x14ac:dyDescent="0.25">
      <c r="P315" s="40"/>
      <c r="Q315" s="40"/>
      <c r="R315" s="40"/>
      <c r="S315" s="40"/>
      <c r="T315" s="40"/>
      <c r="U315" s="40"/>
      <c r="V315" s="40"/>
    </row>
    <row r="316" spans="16:22" ht="23.25" customHeight="1" x14ac:dyDescent="0.25">
      <c r="P316" s="40"/>
      <c r="Q316" s="40"/>
      <c r="R316" s="40"/>
      <c r="S316" s="40"/>
      <c r="T316" s="40"/>
      <c r="U316" s="40"/>
      <c r="V316" s="40"/>
    </row>
    <row r="317" spans="16:22" ht="23.25" customHeight="1" x14ac:dyDescent="0.25">
      <c r="P317" s="40"/>
      <c r="Q317" s="40"/>
      <c r="R317" s="40"/>
      <c r="S317" s="40"/>
      <c r="T317" s="40"/>
      <c r="U317" s="40"/>
      <c r="V317" s="40"/>
    </row>
    <row r="318" spans="16:22" ht="23.25" customHeight="1" x14ac:dyDescent="0.25">
      <c r="P318" s="40"/>
      <c r="Q318" s="40"/>
      <c r="R318" s="40"/>
      <c r="S318" s="40"/>
      <c r="T318" s="40"/>
      <c r="U318" s="40"/>
      <c r="V318" s="40"/>
    </row>
    <row r="319" spans="16:22" ht="23.25" customHeight="1" x14ac:dyDescent="0.25">
      <c r="P319" s="40"/>
      <c r="Q319" s="40"/>
      <c r="R319" s="40"/>
      <c r="S319" s="40"/>
      <c r="T319" s="40"/>
      <c r="U319" s="40"/>
      <c r="V319" s="40"/>
    </row>
    <row r="320" spans="16:22" ht="23.25" customHeight="1" x14ac:dyDescent="0.25">
      <c r="P320" s="40"/>
      <c r="Q320" s="40"/>
      <c r="R320" s="40"/>
      <c r="S320" s="40"/>
      <c r="T320" s="40"/>
      <c r="U320" s="40"/>
      <c r="V320" s="40"/>
    </row>
    <row r="321" spans="16:22" ht="23.25" customHeight="1" x14ac:dyDescent="0.25">
      <c r="P321" s="40"/>
      <c r="Q321" s="40"/>
      <c r="R321" s="40"/>
      <c r="S321" s="40"/>
      <c r="T321" s="40"/>
      <c r="U321" s="40"/>
      <c r="V321" s="40"/>
    </row>
    <row r="322" spans="16:22" ht="23.25" customHeight="1" x14ac:dyDescent="0.25">
      <c r="P322" s="40"/>
      <c r="Q322" s="40"/>
      <c r="R322" s="40"/>
      <c r="S322" s="40"/>
      <c r="T322" s="40"/>
      <c r="U322" s="40"/>
      <c r="V322" s="40"/>
    </row>
    <row r="323" spans="16:22" ht="23.25" customHeight="1" x14ac:dyDescent="0.25">
      <c r="P323" s="40"/>
      <c r="Q323" s="40"/>
      <c r="R323" s="40"/>
      <c r="S323" s="40"/>
      <c r="T323" s="40"/>
      <c r="U323" s="40"/>
      <c r="V323" s="40"/>
    </row>
    <row r="324" spans="16:22" ht="23.25" customHeight="1" x14ac:dyDescent="0.25">
      <c r="P324" s="40"/>
      <c r="Q324" s="40"/>
      <c r="R324" s="40"/>
      <c r="S324" s="40"/>
      <c r="T324" s="40"/>
      <c r="U324" s="40"/>
      <c r="V324" s="40"/>
    </row>
    <row r="325" spans="16:22" ht="23.25" customHeight="1" x14ac:dyDescent="0.25">
      <c r="P325" s="40"/>
      <c r="Q325" s="40"/>
      <c r="R325" s="40"/>
      <c r="S325" s="40"/>
      <c r="T325" s="40"/>
      <c r="U325" s="40"/>
      <c r="V325" s="40"/>
    </row>
    <row r="326" spans="16:22" ht="23.25" customHeight="1" x14ac:dyDescent="0.25">
      <c r="P326" s="40"/>
      <c r="Q326" s="40"/>
      <c r="R326" s="40"/>
      <c r="S326" s="40"/>
      <c r="T326" s="40"/>
      <c r="U326" s="40"/>
      <c r="V326" s="40"/>
    </row>
    <row r="327" spans="16:22" ht="23.25" customHeight="1" x14ac:dyDescent="0.25">
      <c r="P327" s="40"/>
      <c r="Q327" s="40"/>
      <c r="R327" s="40"/>
      <c r="S327" s="40"/>
      <c r="T327" s="40"/>
      <c r="U327" s="40"/>
      <c r="V327" s="40"/>
    </row>
    <row r="328" spans="16:22" ht="23.25" customHeight="1" x14ac:dyDescent="0.25">
      <c r="P328" s="40"/>
      <c r="Q328" s="40"/>
      <c r="R328" s="40"/>
      <c r="S328" s="40"/>
      <c r="T328" s="40"/>
      <c r="U328" s="40"/>
      <c r="V328" s="40"/>
    </row>
    <row r="329" spans="16:22" ht="23.25" customHeight="1" x14ac:dyDescent="0.25">
      <c r="P329" s="40"/>
      <c r="Q329" s="40"/>
      <c r="R329" s="40"/>
      <c r="S329" s="40"/>
      <c r="T329" s="40"/>
      <c r="U329" s="40"/>
      <c r="V329" s="40"/>
    </row>
    <row r="330" spans="16:22" ht="23.25" customHeight="1" x14ac:dyDescent="0.25">
      <c r="P330" s="40"/>
      <c r="Q330" s="40"/>
      <c r="R330" s="40"/>
      <c r="S330" s="40"/>
      <c r="T330" s="40"/>
      <c r="U330" s="40"/>
      <c r="V330" s="40"/>
    </row>
    <row r="331" spans="16:22" ht="23.25" customHeight="1" x14ac:dyDescent="0.25">
      <c r="P331" s="40"/>
      <c r="Q331" s="40"/>
      <c r="R331" s="40"/>
      <c r="S331" s="40"/>
      <c r="T331" s="40"/>
      <c r="U331" s="40"/>
      <c r="V331" s="40"/>
    </row>
    <row r="332" spans="16:22" ht="23.25" customHeight="1" x14ac:dyDescent="0.25">
      <c r="P332" s="40"/>
      <c r="Q332" s="40"/>
      <c r="R332" s="40"/>
      <c r="S332" s="40"/>
      <c r="T332" s="40"/>
      <c r="U332" s="40"/>
      <c r="V332" s="40"/>
    </row>
    <row r="333" spans="16:22" ht="23.25" customHeight="1" x14ac:dyDescent="0.25">
      <c r="P333" s="40"/>
      <c r="Q333" s="40"/>
      <c r="R333" s="40"/>
      <c r="S333" s="40"/>
      <c r="T333" s="40"/>
      <c r="U333" s="40"/>
      <c r="V333" s="40"/>
    </row>
    <row r="334" spans="16:22" ht="23.25" customHeight="1" x14ac:dyDescent="0.25">
      <c r="P334" s="40"/>
      <c r="Q334" s="40"/>
      <c r="R334" s="40"/>
      <c r="S334" s="40"/>
      <c r="T334" s="40"/>
      <c r="U334" s="40"/>
      <c r="V334" s="40"/>
    </row>
    <row r="335" spans="16:22" ht="23.25" customHeight="1" x14ac:dyDescent="0.25">
      <c r="P335" s="40"/>
      <c r="Q335" s="40"/>
      <c r="R335" s="40"/>
      <c r="S335" s="40"/>
      <c r="T335" s="40"/>
      <c r="U335" s="40"/>
      <c r="V335" s="40"/>
    </row>
    <row r="336" spans="16:22" ht="23.25" customHeight="1" x14ac:dyDescent="0.25">
      <c r="P336" s="40"/>
      <c r="Q336" s="40"/>
      <c r="R336" s="40"/>
      <c r="S336" s="40"/>
      <c r="T336" s="40"/>
      <c r="U336" s="40"/>
      <c r="V336" s="40"/>
    </row>
    <row r="337" spans="16:22" ht="23.25" customHeight="1" x14ac:dyDescent="0.25">
      <c r="P337" s="40"/>
      <c r="Q337" s="40"/>
      <c r="R337" s="40"/>
      <c r="S337" s="40"/>
      <c r="T337" s="40"/>
      <c r="U337" s="40"/>
      <c r="V337" s="40"/>
    </row>
    <row r="338" spans="16:22" ht="23.25" customHeight="1" x14ac:dyDescent="0.25">
      <c r="P338" s="40"/>
      <c r="Q338" s="40"/>
      <c r="R338" s="40"/>
      <c r="S338" s="40"/>
      <c r="T338" s="40"/>
      <c r="U338" s="40"/>
      <c r="V338" s="40"/>
    </row>
    <row r="339" spans="16:22" ht="23.25" customHeight="1" x14ac:dyDescent="0.25">
      <c r="P339" s="40"/>
      <c r="Q339" s="40"/>
      <c r="R339" s="40"/>
      <c r="S339" s="40"/>
      <c r="T339" s="40"/>
      <c r="U339" s="40"/>
      <c r="V339" s="40"/>
    </row>
    <row r="340" spans="16:22" ht="23.25" customHeight="1" x14ac:dyDescent="0.25">
      <c r="P340" s="40"/>
      <c r="Q340" s="40"/>
      <c r="R340" s="40"/>
      <c r="S340" s="40"/>
      <c r="T340" s="40"/>
      <c r="U340" s="40"/>
      <c r="V340" s="40"/>
    </row>
    <row r="341" spans="16:22" ht="23.25" customHeight="1" x14ac:dyDescent="0.25">
      <c r="P341" s="40"/>
      <c r="Q341" s="40"/>
      <c r="R341" s="40"/>
      <c r="S341" s="40"/>
      <c r="T341" s="40"/>
      <c r="U341" s="40"/>
      <c r="V341" s="40"/>
    </row>
    <row r="342" spans="16:22" ht="23.25" customHeight="1" x14ac:dyDescent="0.25">
      <c r="P342" s="40"/>
      <c r="Q342" s="40"/>
      <c r="R342" s="40"/>
      <c r="S342" s="40"/>
      <c r="T342" s="40"/>
      <c r="U342" s="40"/>
      <c r="V342" s="40"/>
    </row>
    <row r="343" spans="16:22" ht="23.25" customHeight="1" x14ac:dyDescent="0.25">
      <c r="P343" s="40"/>
      <c r="Q343" s="40"/>
      <c r="R343" s="40"/>
      <c r="S343" s="40"/>
      <c r="T343" s="40"/>
      <c r="U343" s="40"/>
      <c r="V343" s="40"/>
    </row>
    <row r="344" spans="16:22" ht="23.25" customHeight="1" x14ac:dyDescent="0.25">
      <c r="P344" s="40"/>
      <c r="Q344" s="40"/>
      <c r="R344" s="40"/>
      <c r="S344" s="40"/>
      <c r="T344" s="40"/>
      <c r="U344" s="40"/>
      <c r="V344" s="40"/>
    </row>
    <row r="345" spans="16:22" ht="23.25" customHeight="1" x14ac:dyDescent="0.25">
      <c r="P345" s="40"/>
      <c r="Q345" s="40"/>
      <c r="R345" s="40"/>
      <c r="S345" s="40"/>
      <c r="T345" s="40"/>
      <c r="U345" s="40"/>
      <c r="V345" s="40"/>
    </row>
    <row r="346" spans="16:22" ht="23.25" customHeight="1" x14ac:dyDescent="0.25">
      <c r="P346" s="40"/>
      <c r="Q346" s="40"/>
      <c r="R346" s="40"/>
      <c r="S346" s="40"/>
      <c r="T346" s="40"/>
      <c r="U346" s="40"/>
      <c r="V346" s="40"/>
    </row>
    <row r="347" spans="16:22" ht="23.25" customHeight="1" x14ac:dyDescent="0.25">
      <c r="P347" s="40"/>
      <c r="Q347" s="40"/>
      <c r="R347" s="40"/>
      <c r="S347" s="40"/>
      <c r="T347" s="40"/>
      <c r="U347" s="40"/>
      <c r="V347" s="40"/>
    </row>
    <row r="348" spans="16:22" ht="23.25" customHeight="1" x14ac:dyDescent="0.25">
      <c r="P348" s="40"/>
      <c r="Q348" s="40"/>
      <c r="R348" s="40"/>
      <c r="S348" s="40"/>
      <c r="T348" s="40"/>
      <c r="U348" s="40"/>
      <c r="V348" s="40"/>
    </row>
    <row r="349" spans="16:22" ht="23.25" customHeight="1" x14ac:dyDescent="0.25">
      <c r="P349" s="40"/>
      <c r="Q349" s="40"/>
      <c r="R349" s="40"/>
      <c r="S349" s="40"/>
      <c r="T349" s="40"/>
      <c r="U349" s="40"/>
      <c r="V349" s="40"/>
    </row>
    <row r="350" spans="16:22" ht="23.25" customHeight="1" x14ac:dyDescent="0.25">
      <c r="P350" s="40"/>
      <c r="Q350" s="40"/>
      <c r="R350" s="40"/>
      <c r="S350" s="40"/>
      <c r="T350" s="40"/>
      <c r="U350" s="40"/>
      <c r="V350" s="40"/>
    </row>
    <row r="351" spans="16:22" ht="23.25" customHeight="1" x14ac:dyDescent="0.25">
      <c r="P351" s="40"/>
      <c r="Q351" s="40"/>
      <c r="R351" s="40"/>
      <c r="S351" s="40"/>
      <c r="T351" s="40"/>
      <c r="U351" s="40"/>
      <c r="V351" s="40"/>
    </row>
    <row r="352" spans="16:22" ht="23.25" customHeight="1" x14ac:dyDescent="0.25">
      <c r="P352" s="40"/>
      <c r="Q352" s="40"/>
      <c r="R352" s="40"/>
      <c r="S352" s="40"/>
      <c r="T352" s="40"/>
      <c r="U352" s="40"/>
      <c r="V352" s="40"/>
    </row>
    <row r="353" spans="16:22" ht="23.25" customHeight="1" x14ac:dyDescent="0.25">
      <c r="P353" s="40"/>
      <c r="Q353" s="40"/>
      <c r="R353" s="40"/>
      <c r="S353" s="40"/>
      <c r="T353" s="40"/>
      <c r="U353" s="40"/>
      <c r="V353" s="40"/>
    </row>
    <row r="354" spans="16:22" ht="23.25" customHeight="1" x14ac:dyDescent="0.25">
      <c r="P354" s="40"/>
      <c r="Q354" s="40"/>
      <c r="R354" s="40"/>
      <c r="S354" s="40"/>
      <c r="T354" s="40"/>
      <c r="U354" s="40"/>
      <c r="V354" s="40"/>
    </row>
    <row r="355" spans="16:22" ht="23.25" customHeight="1" x14ac:dyDescent="0.25">
      <c r="P355" s="40"/>
      <c r="Q355" s="40"/>
      <c r="R355" s="40"/>
      <c r="S355" s="40"/>
      <c r="T355" s="40"/>
      <c r="U355" s="40"/>
      <c r="V355" s="40"/>
    </row>
    <row r="356" spans="16:22" ht="23.25" customHeight="1" x14ac:dyDescent="0.25">
      <c r="P356" s="40"/>
      <c r="Q356" s="40"/>
      <c r="R356" s="40"/>
      <c r="S356" s="40"/>
      <c r="T356" s="40"/>
      <c r="U356" s="40"/>
      <c r="V356" s="40"/>
    </row>
    <row r="357" spans="16:22" ht="23.25" customHeight="1" x14ac:dyDescent="0.25">
      <c r="P357" s="40"/>
      <c r="Q357" s="40"/>
      <c r="R357" s="40"/>
      <c r="S357" s="40"/>
      <c r="T357" s="40"/>
      <c r="U357" s="40"/>
      <c r="V357" s="40"/>
    </row>
    <row r="358" spans="16:22" ht="23.25" customHeight="1" x14ac:dyDescent="0.25">
      <c r="P358" s="40"/>
      <c r="Q358" s="40"/>
      <c r="R358" s="40"/>
      <c r="S358" s="40"/>
      <c r="T358" s="40"/>
      <c r="U358" s="40"/>
      <c r="V358" s="40"/>
    </row>
    <row r="359" spans="16:22" ht="23.25" customHeight="1" x14ac:dyDescent="0.25">
      <c r="P359" s="40"/>
      <c r="Q359" s="40"/>
      <c r="R359" s="40"/>
      <c r="S359" s="40"/>
      <c r="T359" s="40"/>
      <c r="U359" s="40"/>
      <c r="V359" s="40"/>
    </row>
    <row r="360" spans="16:22" ht="23.25" customHeight="1" x14ac:dyDescent="0.25">
      <c r="P360" s="40"/>
      <c r="Q360" s="40"/>
      <c r="R360" s="40"/>
      <c r="S360" s="40"/>
      <c r="T360" s="40"/>
      <c r="U360" s="40"/>
      <c r="V360" s="40"/>
    </row>
    <row r="361" spans="16:22" ht="23.25" customHeight="1" x14ac:dyDescent="0.25">
      <c r="P361" s="40"/>
      <c r="Q361" s="40"/>
      <c r="R361" s="40"/>
      <c r="S361" s="40"/>
      <c r="T361" s="40"/>
      <c r="U361" s="40"/>
      <c r="V361" s="40"/>
    </row>
    <row r="362" spans="16:22" ht="23.25" customHeight="1" x14ac:dyDescent="0.25">
      <c r="P362" s="40"/>
      <c r="Q362" s="40"/>
      <c r="R362" s="40"/>
      <c r="S362" s="40"/>
      <c r="T362" s="40"/>
      <c r="U362" s="40"/>
      <c r="V362" s="40"/>
    </row>
    <row r="363" spans="16:22" ht="23.25" customHeight="1" x14ac:dyDescent="0.25">
      <c r="P363" s="40"/>
      <c r="Q363" s="40"/>
      <c r="R363" s="40"/>
      <c r="S363" s="40"/>
      <c r="T363" s="40"/>
      <c r="U363" s="40"/>
      <c r="V363" s="40"/>
    </row>
    <row r="364" spans="16:22" ht="23.25" customHeight="1" x14ac:dyDescent="0.25">
      <c r="P364" s="40"/>
      <c r="Q364" s="40"/>
      <c r="R364" s="40"/>
      <c r="S364" s="40"/>
      <c r="T364" s="40"/>
      <c r="U364" s="40"/>
      <c r="V364" s="40"/>
    </row>
    <row r="365" spans="16:22" ht="23.25" customHeight="1" x14ac:dyDescent="0.25">
      <c r="P365" s="40"/>
      <c r="Q365" s="40"/>
      <c r="R365" s="40"/>
      <c r="S365" s="40"/>
      <c r="T365" s="40"/>
      <c r="U365" s="40"/>
      <c r="V365" s="40"/>
    </row>
  </sheetData>
  <mergeCells count="44">
    <mergeCell ref="A1:U1"/>
    <mergeCell ref="A2:A11"/>
    <mergeCell ref="B2:B11"/>
    <mergeCell ref="G2:G11"/>
    <mergeCell ref="H2:O5"/>
    <mergeCell ref="R6:S6"/>
    <mergeCell ref="T6:U6"/>
    <mergeCell ref="I8:I11"/>
    <mergeCell ref="J9:J11"/>
    <mergeCell ref="K9:K11"/>
    <mergeCell ref="O9:O11"/>
    <mergeCell ref="M9:M11"/>
    <mergeCell ref="T10:T11"/>
    <mergeCell ref="S10:S11"/>
    <mergeCell ref="A92:B92"/>
    <mergeCell ref="P10:P11"/>
    <mergeCell ref="Q10:Q11"/>
    <mergeCell ref="R10:R11"/>
    <mergeCell ref="A89:B89"/>
    <mergeCell ref="H6:H11"/>
    <mergeCell ref="I6:O6"/>
    <mergeCell ref="N9:N11"/>
    <mergeCell ref="I7:O7"/>
    <mergeCell ref="J8:O8"/>
    <mergeCell ref="P6:Q6"/>
    <mergeCell ref="L9:L11"/>
    <mergeCell ref="C2:F10"/>
    <mergeCell ref="F50:F51"/>
    <mergeCell ref="F64:F65"/>
    <mergeCell ref="F55:F57"/>
    <mergeCell ref="F60:F61"/>
    <mergeCell ref="U10:U11"/>
    <mergeCell ref="V2:V11"/>
    <mergeCell ref="V30:V34"/>
    <mergeCell ref="V35:V46"/>
    <mergeCell ref="V48:V81"/>
    <mergeCell ref="V13:V29"/>
    <mergeCell ref="P2:U5"/>
    <mergeCell ref="F37:F38"/>
    <mergeCell ref="W2:X9"/>
    <mergeCell ref="W10:W11"/>
    <mergeCell ref="X10:X11"/>
    <mergeCell ref="W14:X28"/>
    <mergeCell ref="F40:F42"/>
  </mergeCells>
  <phoneticPr fontId="14" type="noConversion"/>
  <pageMargins left="0" right="0" top="0" bottom="0" header="0" footer="0"/>
  <pageSetup paperSize="9" scale="46" fitToHeight="0" orientation="landscape" r:id="rId1"/>
  <rowBreaks count="1" manualBreakCount="1">
    <brk id="4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view="pageBreakPreview" zoomScale="130" zoomScaleNormal="100" zoomScaleSheetLayoutView="130" workbookViewId="0">
      <selection activeCell="B8" sqref="B8"/>
    </sheetView>
  </sheetViews>
  <sheetFormatPr defaultRowHeight="18" x14ac:dyDescent="0.25"/>
  <cols>
    <col min="1" max="1" width="5.42578125" style="6" customWidth="1"/>
    <col min="2" max="2" width="71.5703125" style="1" customWidth="1"/>
    <col min="3" max="16384" width="9.140625" style="1"/>
  </cols>
  <sheetData>
    <row r="1" spans="1:2" ht="51.75" customHeight="1" x14ac:dyDescent="0.25">
      <c r="A1" s="286" t="s">
        <v>236</v>
      </c>
      <c r="B1" s="286"/>
    </row>
    <row r="2" spans="1:2" x14ac:dyDescent="0.25">
      <c r="A2" s="3" t="s">
        <v>80</v>
      </c>
      <c r="B2" s="2" t="s">
        <v>45</v>
      </c>
    </row>
    <row r="3" spans="1:2" x14ac:dyDescent="0.25">
      <c r="A3" s="4"/>
      <c r="B3" s="396" t="s">
        <v>126</v>
      </c>
    </row>
    <row r="4" spans="1:2" x14ac:dyDescent="0.25">
      <c r="A4" s="4">
        <v>1</v>
      </c>
      <c r="B4" s="397" t="s">
        <v>230</v>
      </c>
    </row>
    <row r="5" spans="1:2" x14ac:dyDescent="0.25">
      <c r="A5" s="4">
        <v>2</v>
      </c>
      <c r="B5" s="398" t="s">
        <v>231</v>
      </c>
    </row>
    <row r="6" spans="1:2" x14ac:dyDescent="0.25">
      <c r="A6" s="4">
        <v>3</v>
      </c>
      <c r="B6" s="397" t="s">
        <v>232</v>
      </c>
    </row>
    <row r="7" spans="1:2" x14ac:dyDescent="0.25">
      <c r="A7" s="4">
        <v>4</v>
      </c>
      <c r="B7" s="397" t="s">
        <v>233</v>
      </c>
    </row>
    <row r="8" spans="1:2" x14ac:dyDescent="0.25">
      <c r="A8" s="4">
        <v>5</v>
      </c>
      <c r="B8" s="398" t="s">
        <v>234</v>
      </c>
    </row>
    <row r="9" spans="1:2" x14ac:dyDescent="0.25">
      <c r="A9" s="4">
        <v>6</v>
      </c>
      <c r="B9" s="399" t="s">
        <v>57</v>
      </c>
    </row>
    <row r="10" spans="1:2" x14ac:dyDescent="0.25">
      <c r="A10" s="4"/>
      <c r="B10" s="399"/>
    </row>
    <row r="11" spans="1:2" x14ac:dyDescent="0.25">
      <c r="A11" s="4"/>
      <c r="B11" s="400" t="s">
        <v>91</v>
      </c>
    </row>
    <row r="12" spans="1:2" x14ac:dyDescent="0.25">
      <c r="A12" s="5">
        <v>1</v>
      </c>
      <c r="B12" s="401" t="s">
        <v>235</v>
      </c>
    </row>
    <row r="13" spans="1:2" x14ac:dyDescent="0.25">
      <c r="A13" s="5"/>
      <c r="B13" s="399"/>
    </row>
    <row r="14" spans="1:2" x14ac:dyDescent="0.25">
      <c r="A14" s="5"/>
      <c r="B14" s="402" t="s">
        <v>85</v>
      </c>
    </row>
    <row r="15" spans="1:2" x14ac:dyDescent="0.25">
      <c r="A15" s="5">
        <v>1</v>
      </c>
      <c r="B15" s="401" t="s">
        <v>127</v>
      </c>
    </row>
    <row r="16" spans="1:2" x14ac:dyDescent="0.25">
      <c r="A16" s="5">
        <v>2</v>
      </c>
      <c r="B16" s="401" t="s">
        <v>128</v>
      </c>
    </row>
    <row r="17" spans="1:2" x14ac:dyDescent="0.25">
      <c r="A17" s="5">
        <v>3</v>
      </c>
      <c r="B17" s="401" t="s">
        <v>129</v>
      </c>
    </row>
    <row r="18" spans="1:2" x14ac:dyDescent="0.25">
      <c r="B18" s="54"/>
    </row>
    <row r="19" spans="1:2" x14ac:dyDescent="0.25">
      <c r="B19" s="54"/>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13"/>
  <sheetViews>
    <sheetView view="pageBreakPreview" zoomScaleNormal="100" zoomScaleSheetLayoutView="100" workbookViewId="0">
      <selection activeCell="A9" sqref="A9:AB9"/>
    </sheetView>
  </sheetViews>
  <sheetFormatPr defaultColWidth="4.85546875" defaultRowHeight="18" x14ac:dyDescent="0.25"/>
  <cols>
    <col min="1" max="1" width="11.140625" style="21" customWidth="1"/>
    <col min="2" max="4" width="4.85546875" style="21"/>
    <col min="5" max="11" width="4.85546875" style="6"/>
    <col min="12" max="12" width="5.140625" style="6" bestFit="1" customWidth="1"/>
    <col min="13" max="16" width="4.85546875" style="6"/>
    <col min="17" max="17" width="11" style="6" customWidth="1"/>
    <col min="18" max="18" width="8.5703125" style="6" hidden="1" customWidth="1"/>
    <col min="19" max="19" width="5.5703125" style="6" hidden="1" customWidth="1"/>
    <col min="20" max="20" width="1.7109375" style="6" customWidth="1"/>
    <col min="21" max="21" width="13.42578125" style="6" customWidth="1"/>
    <col min="22" max="22" width="18.7109375" style="6" customWidth="1"/>
    <col min="23" max="23" width="13.140625" style="6" customWidth="1"/>
    <col min="24" max="24" width="11.28515625" style="6" customWidth="1"/>
    <col min="25" max="25" width="11.140625" style="6" customWidth="1"/>
    <col min="26" max="26" width="7.7109375" style="6" customWidth="1"/>
    <col min="27" max="27" width="6" style="6" customWidth="1"/>
    <col min="28" max="28" width="7.42578125" style="6" customWidth="1"/>
    <col min="29" max="16384" width="4.85546875" style="6"/>
  </cols>
  <sheetData>
    <row r="1" spans="1:28" s="86" customFormat="1" ht="17.25" customHeight="1" x14ac:dyDescent="0.25">
      <c r="A1" s="307" t="s">
        <v>81</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row>
    <row r="2" spans="1:28" s="86" customFormat="1" ht="31.5" customHeight="1" x14ac:dyDescent="0.25">
      <c r="A2" s="353" t="s">
        <v>247</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row>
    <row r="3" spans="1:28" s="86" customFormat="1" ht="16.5" customHeight="1" x14ac:dyDescent="0.25">
      <c r="A3" s="306" t="s">
        <v>84</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row>
    <row r="4" spans="1:28" s="86" customFormat="1" ht="33" customHeight="1" x14ac:dyDescent="0.25">
      <c r="A4" s="353" t="s">
        <v>243</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row>
    <row r="5" spans="1:28" s="213" customFormat="1" ht="30.75" customHeight="1" x14ac:dyDescent="0.25">
      <c r="A5" s="354" t="s">
        <v>412</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row>
    <row r="6" spans="1:28" s="86" customFormat="1" ht="32.25" customHeight="1" x14ac:dyDescent="0.25">
      <c r="A6" s="306" t="s">
        <v>237</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row>
    <row r="7" spans="1:28" s="86" customFormat="1" ht="15.75" x14ac:dyDescent="0.25">
      <c r="A7" s="356" t="s">
        <v>238</v>
      </c>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row>
    <row r="8" spans="1:28" s="86" customFormat="1" ht="32.25" customHeight="1" x14ac:dyDescent="0.25">
      <c r="A8" s="306" t="s">
        <v>242</v>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row>
    <row r="9" spans="1:28" s="86" customFormat="1" ht="49.5" customHeight="1" x14ac:dyDescent="0.25">
      <c r="A9" s="306" t="s">
        <v>277</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row>
    <row r="10" spans="1:28" s="86" customFormat="1" ht="31.5" customHeight="1" x14ac:dyDescent="0.25">
      <c r="A10" s="306" t="s">
        <v>241</v>
      </c>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row>
    <row r="11" spans="1:28" s="86" customFormat="1" ht="31.5" customHeight="1" x14ac:dyDescent="0.25">
      <c r="A11" s="306" t="s">
        <v>240</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row>
    <row r="12" spans="1:28" s="86" customFormat="1" ht="33" customHeight="1" x14ac:dyDescent="0.25">
      <c r="A12" s="306" t="s">
        <v>279</v>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row>
    <row r="13" spans="1:28" s="86" customFormat="1" ht="47.25" customHeight="1" x14ac:dyDescent="0.25">
      <c r="A13" s="306" t="s">
        <v>239</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row>
    <row r="14" spans="1:28" s="86" customFormat="1" ht="33" customHeight="1" x14ac:dyDescent="0.25">
      <c r="A14" s="278" t="s">
        <v>249</v>
      </c>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row>
    <row r="15" spans="1:28" s="86" customFormat="1" ht="50.25" customHeight="1" x14ac:dyDescent="0.25">
      <c r="A15" s="278" t="s">
        <v>250</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row>
    <row r="16" spans="1:28" s="306" customFormat="1" ht="15" customHeight="1" x14ac:dyDescent="0.25">
      <c r="A16" s="306" t="s">
        <v>248</v>
      </c>
    </row>
    <row r="17" spans="1:28" s="87" customFormat="1" ht="22.5" customHeight="1" x14ac:dyDescent="0.25">
      <c r="A17" s="307" t="s">
        <v>251</v>
      </c>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row>
    <row r="18" spans="1:28" s="86" customFormat="1" ht="21" customHeight="1" x14ac:dyDescent="0.25">
      <c r="A18" s="355" t="s">
        <v>324</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row>
    <row r="19" spans="1:28" s="88" customFormat="1" ht="20.25" customHeight="1" x14ac:dyDescent="0.25">
      <c r="A19" s="355" t="s">
        <v>325</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row>
    <row r="20" spans="1:28" s="87" customFormat="1" ht="18" customHeight="1" x14ac:dyDescent="0.25">
      <c r="A20" s="307" t="s">
        <v>276</v>
      </c>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row>
    <row r="21" spans="1:28" s="86" customFormat="1" ht="63.75" customHeight="1" x14ac:dyDescent="0.25">
      <c r="A21" s="306" t="s">
        <v>330</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row>
    <row r="22" spans="1:28" s="87" customFormat="1" ht="16.5" customHeight="1" x14ac:dyDescent="0.25">
      <c r="A22" s="307" t="s">
        <v>244</v>
      </c>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row>
    <row r="23" spans="1:28" s="86" customFormat="1" ht="31.5" customHeight="1" x14ac:dyDescent="0.25">
      <c r="A23" s="306" t="s">
        <v>328</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row>
    <row r="24" spans="1:28" s="86" customFormat="1" ht="16.5" customHeight="1" x14ac:dyDescent="0.25">
      <c r="A24" s="307" t="s">
        <v>245</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row>
    <row r="25" spans="1:28" s="86" customFormat="1" ht="80.25" customHeight="1" x14ac:dyDescent="0.25">
      <c r="A25" s="306" t="s">
        <v>329</v>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row>
    <row r="26" spans="1:28" s="87" customFormat="1" ht="18.75" customHeight="1" x14ac:dyDescent="0.25">
      <c r="A26" s="307" t="s">
        <v>246</v>
      </c>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row>
    <row r="27" spans="1:28" s="86" customFormat="1" ht="96" customHeight="1" x14ac:dyDescent="0.25">
      <c r="A27" s="306" t="s">
        <v>359</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row>
    <row r="28" spans="1:28" s="86" customFormat="1" ht="142.5" customHeight="1" x14ac:dyDescent="0.25">
      <c r="A28" s="306" t="s">
        <v>278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row>
    <row r="29" spans="1:28" s="89" customFormat="1" ht="18" customHeight="1" x14ac:dyDescent="0.25">
      <c r="A29" s="344" t="s">
        <v>252</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row>
    <row r="30" spans="1:28" s="89" customFormat="1" ht="17.25" customHeight="1" x14ac:dyDescent="0.25">
      <c r="A30" s="345" t="s">
        <v>253</v>
      </c>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row>
    <row r="31" spans="1:28" s="89" customFormat="1" ht="54" customHeight="1" x14ac:dyDescent="0.25">
      <c r="A31" s="278" t="s">
        <v>326</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row>
    <row r="32" spans="1:28" s="89" customFormat="1" ht="62.25" customHeight="1" x14ac:dyDescent="0.25">
      <c r="A32" s="278" t="s">
        <v>331</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row>
    <row r="33" spans="1:28" s="86" customFormat="1" ht="65.25" customHeight="1" x14ac:dyDescent="0.25">
      <c r="A33" s="306" t="s">
        <v>327</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row>
    <row r="34" spans="1:28" s="87" customFormat="1" ht="16.5" customHeight="1" x14ac:dyDescent="0.25">
      <c r="A34" s="307" t="s">
        <v>254</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row>
    <row r="35" spans="1:28" s="86" customFormat="1" ht="111.75" customHeight="1" x14ac:dyDescent="0.25">
      <c r="A35" s="343" t="s">
        <v>367</v>
      </c>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row>
    <row r="36" spans="1:28" s="90" customFormat="1" ht="18" customHeight="1" x14ac:dyDescent="0.25">
      <c r="A36" s="307" t="s">
        <v>82</v>
      </c>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row>
    <row r="37" spans="1:28" s="90" customFormat="1" ht="48" customHeight="1" x14ac:dyDescent="0.25">
      <c r="A37" s="306" t="s">
        <v>102</v>
      </c>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row>
    <row r="38" spans="1:28" s="90" customFormat="1" ht="207" customHeight="1" x14ac:dyDescent="0.25">
      <c r="A38" s="306" t="s">
        <v>280</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row>
    <row r="39" spans="1:28" s="90" customFormat="1" ht="50.25" customHeight="1" x14ac:dyDescent="0.25">
      <c r="A39" s="306" t="s">
        <v>281</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row>
    <row r="40" spans="1:28" s="90" customFormat="1" ht="50.25" customHeight="1" x14ac:dyDescent="0.25">
      <c r="A40" s="306" t="s">
        <v>405</v>
      </c>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row>
    <row r="41" spans="1:28" s="90" customFormat="1" ht="18" customHeight="1" x14ac:dyDescent="0.25">
      <c r="A41" s="307" t="s">
        <v>83</v>
      </c>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row>
    <row r="42" spans="1:28" s="90" customFormat="1" ht="28.5" customHeight="1" x14ac:dyDescent="0.25">
      <c r="A42" s="321" t="s">
        <v>323</v>
      </c>
      <c r="B42" s="321"/>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row>
    <row r="43" spans="1:28" s="90" customFormat="1" ht="24" customHeight="1" x14ac:dyDescent="0.25">
      <c r="A43" s="322" t="s">
        <v>103</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row>
    <row r="44" spans="1:28" s="90" customFormat="1" ht="98.25" customHeight="1" x14ac:dyDescent="0.25">
      <c r="A44" s="306" t="s">
        <v>366</v>
      </c>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row>
    <row r="45" spans="1:28" s="90" customFormat="1" ht="20.25" customHeight="1" x14ac:dyDescent="0.25">
      <c r="A45" s="324" t="s">
        <v>260</v>
      </c>
      <c r="B45" s="325"/>
      <c r="C45" s="325"/>
      <c r="D45" s="325"/>
      <c r="E45" s="325"/>
      <c r="F45" s="325"/>
      <c r="G45" s="325"/>
      <c r="H45" s="325"/>
      <c r="I45" s="325"/>
      <c r="J45" s="325"/>
      <c r="K45" s="325"/>
      <c r="L45" s="325"/>
      <c r="M45" s="325"/>
      <c r="N45" s="325"/>
      <c r="O45" s="325"/>
      <c r="P45" s="326"/>
      <c r="Q45" s="316" t="s">
        <v>104</v>
      </c>
      <c r="R45" s="316"/>
      <c r="S45" s="316"/>
      <c r="T45" s="316"/>
      <c r="U45" s="316"/>
      <c r="V45" s="316"/>
      <c r="W45" s="316"/>
      <c r="X45" s="316"/>
      <c r="Y45" s="316"/>
      <c r="Z45" s="316"/>
      <c r="AA45" s="316"/>
      <c r="AB45" s="316"/>
    </row>
    <row r="46" spans="1:28" s="90" customFormat="1" ht="20.25" customHeight="1" x14ac:dyDescent="0.25">
      <c r="A46" s="327"/>
      <c r="B46" s="328"/>
      <c r="C46" s="328"/>
      <c r="D46" s="328"/>
      <c r="E46" s="328"/>
      <c r="F46" s="328"/>
      <c r="G46" s="328"/>
      <c r="H46" s="328"/>
      <c r="I46" s="328"/>
      <c r="J46" s="328"/>
      <c r="K46" s="328"/>
      <c r="L46" s="328"/>
      <c r="M46" s="328"/>
      <c r="N46" s="328"/>
      <c r="O46" s="328"/>
      <c r="P46" s="329"/>
      <c r="Q46" s="334" t="s">
        <v>105</v>
      </c>
      <c r="R46" s="334"/>
      <c r="S46" s="334"/>
      <c r="T46" s="334"/>
      <c r="U46" s="334"/>
      <c r="V46" s="336" t="s">
        <v>106</v>
      </c>
      <c r="W46" s="336"/>
      <c r="X46" s="336"/>
      <c r="Y46" s="336"/>
      <c r="Z46" s="336"/>
      <c r="AA46" s="336"/>
      <c r="AB46" s="336"/>
    </row>
    <row r="47" spans="1:28" s="90" customFormat="1" ht="16.5" customHeight="1" x14ac:dyDescent="0.25">
      <c r="A47" s="330"/>
      <c r="B47" s="331"/>
      <c r="C47" s="331"/>
      <c r="D47" s="331"/>
      <c r="E47" s="331"/>
      <c r="F47" s="331"/>
      <c r="G47" s="331"/>
      <c r="H47" s="331"/>
      <c r="I47" s="331"/>
      <c r="J47" s="331"/>
      <c r="K47" s="331"/>
      <c r="L47" s="331"/>
      <c r="M47" s="331"/>
      <c r="N47" s="331"/>
      <c r="O47" s="331"/>
      <c r="P47" s="332"/>
      <c r="Q47" s="334"/>
      <c r="R47" s="334"/>
      <c r="S47" s="334"/>
      <c r="T47" s="334"/>
      <c r="U47" s="334"/>
      <c r="V47" s="85" t="s">
        <v>258</v>
      </c>
      <c r="W47" s="337" t="s">
        <v>257</v>
      </c>
      <c r="X47" s="337"/>
      <c r="Y47" s="316" t="s">
        <v>256</v>
      </c>
      <c r="Z47" s="316"/>
      <c r="AA47" s="316"/>
      <c r="AB47" s="316"/>
    </row>
    <row r="48" spans="1:28" s="90" customFormat="1" ht="17.25" customHeight="1" x14ac:dyDescent="0.25">
      <c r="A48" s="293" t="s">
        <v>262</v>
      </c>
      <c r="B48" s="294"/>
      <c r="C48" s="294"/>
      <c r="D48" s="294"/>
      <c r="E48" s="294"/>
      <c r="F48" s="294"/>
      <c r="G48" s="294"/>
      <c r="H48" s="294"/>
      <c r="I48" s="294"/>
      <c r="J48" s="294"/>
      <c r="K48" s="294"/>
      <c r="L48" s="294"/>
      <c r="M48" s="294"/>
      <c r="N48" s="294"/>
      <c r="O48" s="294"/>
      <c r="P48" s="305"/>
      <c r="Q48" s="276" t="s">
        <v>333</v>
      </c>
      <c r="R48" s="276"/>
      <c r="S48" s="276"/>
      <c r="T48" s="276"/>
      <c r="U48" s="276"/>
      <c r="V48" s="342">
        <v>2736</v>
      </c>
      <c r="W48" s="341">
        <v>1638</v>
      </c>
      <c r="X48" s="341"/>
      <c r="Y48" s="313">
        <v>1098</v>
      </c>
      <c r="Z48" s="314"/>
      <c r="AA48" s="314"/>
      <c r="AB48" s="314"/>
    </row>
    <row r="49" spans="1:28" s="90" customFormat="1" ht="16.5" customHeight="1" x14ac:dyDescent="0.25">
      <c r="A49" s="311" t="s">
        <v>255</v>
      </c>
      <c r="B49" s="311"/>
      <c r="C49" s="311"/>
      <c r="D49" s="311"/>
      <c r="E49" s="311"/>
      <c r="F49" s="311"/>
      <c r="G49" s="311"/>
      <c r="H49" s="311"/>
      <c r="I49" s="311"/>
      <c r="J49" s="311"/>
      <c r="K49" s="311"/>
      <c r="L49" s="311"/>
      <c r="M49" s="311"/>
      <c r="N49" s="311"/>
      <c r="O49" s="311"/>
      <c r="P49" s="311"/>
      <c r="Q49" s="276"/>
      <c r="R49" s="276"/>
      <c r="S49" s="276"/>
      <c r="T49" s="276"/>
      <c r="U49" s="276"/>
      <c r="V49" s="342"/>
      <c r="W49" s="333">
        <v>342</v>
      </c>
      <c r="X49" s="333"/>
      <c r="Y49" s="340">
        <v>0</v>
      </c>
      <c r="Z49" s="340"/>
      <c r="AA49" s="340"/>
      <c r="AB49" s="340"/>
    </row>
    <row r="50" spans="1:28" s="90" customFormat="1" ht="18" customHeight="1" x14ac:dyDescent="0.25">
      <c r="A50" s="311" t="s">
        <v>107</v>
      </c>
      <c r="B50" s="311"/>
      <c r="C50" s="311"/>
      <c r="D50" s="311"/>
      <c r="E50" s="311"/>
      <c r="F50" s="311"/>
      <c r="G50" s="311"/>
      <c r="H50" s="311"/>
      <c r="I50" s="311"/>
      <c r="J50" s="311"/>
      <c r="K50" s="311"/>
      <c r="L50" s="311"/>
      <c r="M50" s="311"/>
      <c r="N50" s="311"/>
      <c r="O50" s="311"/>
      <c r="P50" s="311"/>
      <c r="Q50" s="276"/>
      <c r="R50" s="276"/>
      <c r="S50" s="276"/>
      <c r="T50" s="276"/>
      <c r="U50" s="276"/>
      <c r="V50" s="342"/>
      <c r="W50" s="338">
        <v>739</v>
      </c>
      <c r="X50" s="338"/>
      <c r="Y50" s="308">
        <v>238</v>
      </c>
      <c r="Z50" s="309"/>
      <c r="AA50" s="309"/>
      <c r="AB50" s="310"/>
    </row>
    <row r="51" spans="1:28" s="90" customFormat="1" ht="16.5" customHeight="1" x14ac:dyDescent="0.25">
      <c r="A51" s="339" t="s">
        <v>35</v>
      </c>
      <c r="B51" s="339"/>
      <c r="C51" s="339"/>
      <c r="D51" s="339"/>
      <c r="E51" s="339"/>
      <c r="F51" s="339"/>
      <c r="G51" s="339"/>
      <c r="H51" s="339"/>
      <c r="I51" s="339"/>
      <c r="J51" s="339"/>
      <c r="K51" s="339"/>
      <c r="L51" s="339"/>
      <c r="M51" s="339"/>
      <c r="N51" s="339"/>
      <c r="O51" s="339"/>
      <c r="P51" s="339"/>
      <c r="Q51" s="276"/>
      <c r="R51" s="276"/>
      <c r="S51" s="276"/>
      <c r="T51" s="276"/>
      <c r="U51" s="276"/>
      <c r="V51" s="342"/>
      <c r="W51" s="338">
        <v>1655</v>
      </c>
      <c r="X51" s="338"/>
      <c r="Y51" s="308">
        <v>442</v>
      </c>
      <c r="Z51" s="309"/>
      <c r="AA51" s="309"/>
      <c r="AB51" s="310"/>
    </row>
    <row r="52" spans="1:28" s="90" customFormat="1" ht="18" customHeight="1" x14ac:dyDescent="0.25">
      <c r="A52" s="317" t="s">
        <v>261</v>
      </c>
      <c r="B52" s="318"/>
      <c r="C52" s="318"/>
      <c r="D52" s="318"/>
      <c r="E52" s="318"/>
      <c r="F52" s="318"/>
      <c r="G52" s="318"/>
      <c r="H52" s="318"/>
      <c r="I52" s="318"/>
      <c r="J52" s="318"/>
      <c r="K52" s="318"/>
      <c r="L52" s="318"/>
      <c r="M52" s="318"/>
      <c r="N52" s="318"/>
      <c r="O52" s="318"/>
      <c r="P52" s="319"/>
      <c r="Q52" s="276" t="s">
        <v>259</v>
      </c>
      <c r="R52" s="276"/>
      <c r="S52" s="276"/>
      <c r="T52" s="276"/>
      <c r="U52" s="276"/>
      <c r="V52" s="91"/>
      <c r="W52" s="315"/>
      <c r="X52" s="315"/>
      <c r="Y52" s="316"/>
      <c r="Z52" s="316"/>
      <c r="AA52" s="316"/>
      <c r="AB52" s="316"/>
    </row>
    <row r="53" spans="1:28" s="90" customFormat="1" ht="17.25" customHeight="1" x14ac:dyDescent="0.25">
      <c r="A53" s="335" t="s">
        <v>107</v>
      </c>
      <c r="B53" s="335"/>
      <c r="C53" s="335"/>
      <c r="D53" s="335"/>
      <c r="E53" s="335"/>
      <c r="F53" s="335"/>
      <c r="G53" s="335"/>
      <c r="H53" s="335"/>
      <c r="I53" s="335"/>
      <c r="J53" s="335"/>
      <c r="K53" s="335"/>
      <c r="L53" s="335"/>
      <c r="M53" s="335"/>
      <c r="N53" s="335"/>
      <c r="O53" s="335"/>
      <c r="P53" s="335"/>
      <c r="Q53" s="317" t="s">
        <v>360</v>
      </c>
      <c r="R53" s="318"/>
      <c r="S53" s="318"/>
      <c r="T53" s="318"/>
      <c r="U53" s="318"/>
      <c r="V53" s="318"/>
      <c r="W53" s="318"/>
      <c r="X53" s="318"/>
      <c r="Y53" s="318"/>
      <c r="Z53" s="318"/>
      <c r="AA53" s="319"/>
      <c r="AB53" s="180">
        <f>AB54+AB55+AB56+AB57+AB58</f>
        <v>215</v>
      </c>
    </row>
    <row r="54" spans="1:28" s="90" customFormat="1" ht="46.5" customHeight="1" x14ac:dyDescent="0.25">
      <c r="A54" s="67" t="s">
        <v>148</v>
      </c>
      <c r="B54" s="320" t="s">
        <v>358</v>
      </c>
      <c r="C54" s="320"/>
      <c r="D54" s="320"/>
      <c r="E54" s="320"/>
      <c r="F54" s="320"/>
      <c r="G54" s="320"/>
      <c r="H54" s="320"/>
      <c r="I54" s="320"/>
      <c r="J54" s="320"/>
      <c r="K54" s="320"/>
      <c r="L54" s="320"/>
      <c r="M54" s="320"/>
      <c r="N54" s="320"/>
      <c r="O54" s="320"/>
      <c r="P54" s="320"/>
      <c r="Q54" s="288" t="s">
        <v>361</v>
      </c>
      <c r="R54" s="289"/>
      <c r="S54" s="289"/>
      <c r="T54" s="289"/>
      <c r="U54" s="289"/>
      <c r="V54" s="289"/>
      <c r="W54" s="289"/>
      <c r="X54" s="289"/>
      <c r="Y54" s="289"/>
      <c r="Z54" s="289"/>
      <c r="AA54" s="290"/>
      <c r="AB54" s="187">
        <v>56</v>
      </c>
    </row>
    <row r="55" spans="1:28" s="90" customFormat="1" ht="36" customHeight="1" x14ac:dyDescent="0.25">
      <c r="A55" s="67" t="s">
        <v>149</v>
      </c>
      <c r="B55" s="320" t="s">
        <v>147</v>
      </c>
      <c r="C55" s="320"/>
      <c r="D55" s="320"/>
      <c r="E55" s="320"/>
      <c r="F55" s="320"/>
      <c r="G55" s="320"/>
      <c r="H55" s="320"/>
      <c r="I55" s="320"/>
      <c r="J55" s="320"/>
      <c r="K55" s="320"/>
      <c r="L55" s="320"/>
      <c r="M55" s="320"/>
      <c r="N55" s="320"/>
      <c r="O55" s="320"/>
      <c r="P55" s="320"/>
      <c r="Q55" s="288" t="s">
        <v>362</v>
      </c>
      <c r="R55" s="289"/>
      <c r="S55" s="289"/>
      <c r="T55" s="289"/>
      <c r="U55" s="289"/>
      <c r="V55" s="289"/>
      <c r="W55" s="289"/>
      <c r="X55" s="289"/>
      <c r="Y55" s="289"/>
      <c r="Z55" s="289"/>
      <c r="AA55" s="290"/>
      <c r="AB55" s="187">
        <v>33</v>
      </c>
    </row>
    <row r="56" spans="1:28" s="90" customFormat="1" ht="31.5" customHeight="1" x14ac:dyDescent="0.25">
      <c r="A56" s="67" t="s">
        <v>263</v>
      </c>
      <c r="B56" s="287" t="s">
        <v>264</v>
      </c>
      <c r="C56" s="287"/>
      <c r="D56" s="287"/>
      <c r="E56" s="287"/>
      <c r="F56" s="287"/>
      <c r="G56" s="287"/>
      <c r="H56" s="287"/>
      <c r="I56" s="287"/>
      <c r="J56" s="287"/>
      <c r="K56" s="287"/>
      <c r="L56" s="287"/>
      <c r="M56" s="287"/>
      <c r="N56" s="287"/>
      <c r="O56" s="287"/>
      <c r="P56" s="287"/>
      <c r="Q56" s="288" t="s">
        <v>363</v>
      </c>
      <c r="R56" s="289"/>
      <c r="S56" s="289"/>
      <c r="T56" s="289"/>
      <c r="U56" s="289"/>
      <c r="V56" s="289"/>
      <c r="W56" s="289"/>
      <c r="X56" s="289"/>
      <c r="Y56" s="289"/>
      <c r="Z56" s="289"/>
      <c r="AA56" s="290"/>
      <c r="AB56" s="187">
        <v>50</v>
      </c>
    </row>
    <row r="57" spans="1:28" s="90" customFormat="1" ht="47.25" customHeight="1" x14ac:dyDescent="0.25">
      <c r="A57" s="67" t="s">
        <v>265</v>
      </c>
      <c r="B57" s="287" t="s">
        <v>150</v>
      </c>
      <c r="C57" s="287"/>
      <c r="D57" s="287"/>
      <c r="E57" s="287"/>
      <c r="F57" s="287"/>
      <c r="G57" s="287"/>
      <c r="H57" s="287"/>
      <c r="I57" s="287"/>
      <c r="J57" s="287"/>
      <c r="K57" s="287"/>
      <c r="L57" s="287"/>
      <c r="M57" s="287"/>
      <c r="N57" s="287"/>
      <c r="O57" s="287"/>
      <c r="P57" s="287"/>
      <c r="Q57" s="288" t="s">
        <v>364</v>
      </c>
      <c r="R57" s="289"/>
      <c r="S57" s="289"/>
      <c r="T57" s="289"/>
      <c r="U57" s="289"/>
      <c r="V57" s="289"/>
      <c r="W57" s="289"/>
      <c r="X57" s="289"/>
      <c r="Y57" s="289"/>
      <c r="Z57" s="289"/>
      <c r="AA57" s="290"/>
      <c r="AB57" s="187">
        <v>42</v>
      </c>
    </row>
    <row r="58" spans="1:28" s="90" customFormat="1" ht="51" customHeight="1" x14ac:dyDescent="0.25">
      <c r="A58" s="178" t="s">
        <v>356</v>
      </c>
      <c r="B58" s="291" t="s">
        <v>354</v>
      </c>
      <c r="C58" s="292"/>
      <c r="D58" s="292"/>
      <c r="E58" s="292"/>
      <c r="F58" s="292"/>
      <c r="G58" s="292"/>
      <c r="H58" s="292"/>
      <c r="I58" s="292"/>
      <c r="J58" s="292"/>
      <c r="K58" s="292"/>
      <c r="L58" s="292"/>
      <c r="M58" s="292"/>
      <c r="N58" s="292"/>
      <c r="O58" s="292"/>
      <c r="P58" s="298"/>
      <c r="Q58" s="291" t="s">
        <v>365</v>
      </c>
      <c r="R58" s="292"/>
      <c r="S58" s="292"/>
      <c r="T58" s="292"/>
      <c r="U58" s="292"/>
      <c r="V58" s="292"/>
      <c r="W58" s="292"/>
      <c r="X58" s="292"/>
      <c r="Y58" s="292"/>
      <c r="Z58" s="292"/>
      <c r="AA58" s="292"/>
      <c r="AB58" s="187">
        <v>34</v>
      </c>
    </row>
    <row r="59" spans="1:28" s="90" customFormat="1" ht="17.25" customHeight="1" x14ac:dyDescent="0.25">
      <c r="A59" s="312" t="s">
        <v>35</v>
      </c>
      <c r="B59" s="312"/>
      <c r="C59" s="312"/>
      <c r="D59" s="312"/>
      <c r="E59" s="312"/>
      <c r="F59" s="312"/>
      <c r="G59" s="312"/>
      <c r="H59" s="312"/>
      <c r="I59" s="312"/>
      <c r="J59" s="312"/>
      <c r="K59" s="312"/>
      <c r="L59" s="312"/>
      <c r="M59" s="312"/>
      <c r="N59" s="312"/>
      <c r="O59" s="312"/>
      <c r="P59" s="312"/>
      <c r="Q59" s="293" t="s">
        <v>360</v>
      </c>
      <c r="R59" s="294"/>
      <c r="S59" s="294"/>
      <c r="T59" s="294"/>
      <c r="U59" s="294"/>
      <c r="V59" s="294"/>
      <c r="W59" s="294"/>
      <c r="X59" s="294"/>
      <c r="Y59" s="294"/>
      <c r="Z59" s="294"/>
      <c r="AA59" s="294"/>
      <c r="AB59" s="180">
        <f>AB60+AB62</f>
        <v>343</v>
      </c>
    </row>
    <row r="60" spans="1:28" s="90" customFormat="1" ht="19.5" customHeight="1" x14ac:dyDescent="0.25">
      <c r="A60" s="185" t="s">
        <v>172</v>
      </c>
      <c r="B60" s="302" t="s">
        <v>388</v>
      </c>
      <c r="C60" s="303"/>
      <c r="D60" s="303"/>
      <c r="E60" s="303"/>
      <c r="F60" s="303"/>
      <c r="G60" s="303"/>
      <c r="H60" s="303"/>
      <c r="I60" s="303"/>
      <c r="J60" s="303"/>
      <c r="K60" s="303"/>
      <c r="L60" s="303"/>
      <c r="M60" s="303"/>
      <c r="N60" s="303"/>
      <c r="O60" s="303"/>
      <c r="P60" s="304"/>
      <c r="Q60" s="293"/>
      <c r="R60" s="294"/>
      <c r="S60" s="294"/>
      <c r="T60" s="294"/>
      <c r="U60" s="294"/>
      <c r="V60" s="294"/>
      <c r="W60" s="294"/>
      <c r="X60" s="294"/>
      <c r="Y60" s="294"/>
      <c r="Z60" s="294"/>
      <c r="AA60" s="305"/>
      <c r="AB60" s="180">
        <v>170</v>
      </c>
    </row>
    <row r="61" spans="1:28" s="90" customFormat="1" ht="22.5" customHeight="1" x14ac:dyDescent="0.25">
      <c r="A61" s="186" t="s">
        <v>266</v>
      </c>
      <c r="B61" s="299" t="s">
        <v>388</v>
      </c>
      <c r="C61" s="300"/>
      <c r="D61" s="300"/>
      <c r="E61" s="300"/>
      <c r="F61" s="300"/>
      <c r="G61" s="300"/>
      <c r="H61" s="300"/>
      <c r="I61" s="300"/>
      <c r="J61" s="300"/>
      <c r="K61" s="300"/>
      <c r="L61" s="300"/>
      <c r="M61" s="300"/>
      <c r="N61" s="300"/>
      <c r="O61" s="300"/>
      <c r="P61" s="301"/>
      <c r="Q61" s="291" t="s">
        <v>390</v>
      </c>
      <c r="R61" s="292"/>
      <c r="S61" s="292"/>
      <c r="T61" s="292"/>
      <c r="U61" s="292"/>
      <c r="V61" s="292"/>
      <c r="W61" s="292"/>
      <c r="X61" s="292"/>
      <c r="Y61" s="292"/>
      <c r="Z61" s="292"/>
      <c r="AA61" s="298"/>
      <c r="AB61" s="180"/>
    </row>
    <row r="62" spans="1:28" s="90" customFormat="1" ht="22.5" customHeight="1" x14ac:dyDescent="0.25">
      <c r="A62" s="22" t="s">
        <v>385</v>
      </c>
      <c r="B62" s="297" t="s">
        <v>396</v>
      </c>
      <c r="C62" s="297"/>
      <c r="D62" s="297"/>
      <c r="E62" s="297"/>
      <c r="F62" s="297"/>
      <c r="G62" s="297"/>
      <c r="H62" s="297"/>
      <c r="I62" s="297"/>
      <c r="J62" s="297"/>
      <c r="K62" s="297"/>
      <c r="L62" s="297"/>
      <c r="M62" s="297"/>
      <c r="N62" s="297"/>
      <c r="O62" s="297"/>
      <c r="P62" s="297"/>
      <c r="Q62" s="295"/>
      <c r="R62" s="296"/>
      <c r="S62" s="296"/>
      <c r="T62" s="296"/>
      <c r="U62" s="296"/>
      <c r="V62" s="296"/>
      <c r="W62" s="296"/>
      <c r="X62" s="296"/>
      <c r="Y62" s="296"/>
      <c r="Z62" s="296"/>
      <c r="AA62" s="296"/>
      <c r="AB62" s="180">
        <v>173</v>
      </c>
    </row>
    <row r="63" spans="1:28" s="90" customFormat="1" ht="35.25" customHeight="1" x14ac:dyDescent="0.25">
      <c r="A63" s="23" t="s">
        <v>387</v>
      </c>
      <c r="B63" s="364" t="s">
        <v>176</v>
      </c>
      <c r="C63" s="365"/>
      <c r="D63" s="365"/>
      <c r="E63" s="365"/>
      <c r="F63" s="365"/>
      <c r="G63" s="365"/>
      <c r="H63" s="365"/>
      <c r="I63" s="365"/>
      <c r="J63" s="365"/>
      <c r="K63" s="365"/>
      <c r="L63" s="365"/>
      <c r="M63" s="365"/>
      <c r="N63" s="365"/>
      <c r="O63" s="365"/>
      <c r="P63" s="366"/>
      <c r="Q63" s="288" t="s">
        <v>400</v>
      </c>
      <c r="R63" s="289"/>
      <c r="S63" s="289"/>
      <c r="T63" s="289"/>
      <c r="U63" s="289"/>
      <c r="V63" s="289"/>
      <c r="W63" s="289"/>
      <c r="X63" s="289"/>
      <c r="Y63" s="289"/>
      <c r="Z63" s="289"/>
      <c r="AA63" s="289"/>
      <c r="AB63" s="181"/>
    </row>
    <row r="64" spans="1:28" s="194" customFormat="1" ht="48" customHeight="1" x14ac:dyDescent="0.25">
      <c r="A64" s="363" t="s">
        <v>402</v>
      </c>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row>
    <row r="65" spans="1:28" s="90" customFormat="1" ht="21" customHeight="1" x14ac:dyDescent="0.25">
      <c r="A65" s="357" t="s">
        <v>268</v>
      </c>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9"/>
    </row>
    <row r="66" spans="1:28" s="90" customFormat="1" ht="21" customHeight="1" x14ac:dyDescent="0.25">
      <c r="A66" s="360" t="s">
        <v>274</v>
      </c>
      <c r="B66" s="360"/>
      <c r="C66" s="360"/>
      <c r="D66" s="360"/>
      <c r="E66" s="360"/>
      <c r="F66" s="360"/>
      <c r="G66" s="360"/>
      <c r="H66" s="360"/>
      <c r="I66" s="360"/>
      <c r="J66" s="360"/>
      <c r="K66" s="360"/>
      <c r="L66" s="360"/>
      <c r="M66" s="360"/>
      <c r="N66" s="360"/>
      <c r="O66" s="360"/>
      <c r="P66" s="360"/>
      <c r="Q66" s="360" t="s">
        <v>269</v>
      </c>
      <c r="R66" s="360"/>
      <c r="S66" s="360"/>
      <c r="T66" s="360"/>
      <c r="U66" s="360"/>
      <c r="V66" s="360" t="s">
        <v>270</v>
      </c>
      <c r="W66" s="360"/>
      <c r="X66" s="360"/>
      <c r="Y66" s="360"/>
      <c r="Z66" s="360"/>
      <c r="AA66" s="360"/>
      <c r="AB66" s="360"/>
    </row>
    <row r="67" spans="1:28" s="90" customFormat="1" ht="21" customHeight="1" x14ac:dyDescent="0.25">
      <c r="A67" s="360"/>
      <c r="B67" s="360"/>
      <c r="C67" s="360"/>
      <c r="D67" s="360"/>
      <c r="E67" s="360"/>
      <c r="F67" s="360"/>
      <c r="G67" s="360"/>
      <c r="H67" s="360"/>
      <c r="I67" s="360"/>
      <c r="J67" s="360"/>
      <c r="K67" s="360"/>
      <c r="L67" s="360"/>
      <c r="M67" s="360"/>
      <c r="N67" s="360"/>
      <c r="O67" s="360"/>
      <c r="P67" s="360"/>
      <c r="Q67" s="360"/>
      <c r="R67" s="360"/>
      <c r="S67" s="360"/>
      <c r="T67" s="360"/>
      <c r="U67" s="360"/>
      <c r="V67" s="360" t="s">
        <v>257</v>
      </c>
      <c r="W67" s="360"/>
      <c r="X67" s="360"/>
      <c r="Y67" s="360" t="s">
        <v>256</v>
      </c>
      <c r="Z67" s="360"/>
      <c r="AA67" s="360"/>
      <c r="AB67" s="360"/>
    </row>
    <row r="68" spans="1:28" s="90" customFormat="1" ht="15.75" customHeight="1" x14ac:dyDescent="0.25">
      <c r="A68" s="335" t="s">
        <v>271</v>
      </c>
      <c r="B68" s="335"/>
      <c r="C68" s="335"/>
      <c r="D68" s="335"/>
      <c r="E68" s="335"/>
      <c r="F68" s="335"/>
      <c r="G68" s="335"/>
      <c r="H68" s="335"/>
      <c r="I68" s="335"/>
      <c r="J68" s="335"/>
      <c r="K68" s="335"/>
      <c r="L68" s="335"/>
      <c r="M68" s="335"/>
      <c r="N68" s="335"/>
      <c r="O68" s="335"/>
      <c r="P68" s="335"/>
      <c r="Q68" s="370">
        <v>1476</v>
      </c>
      <c r="R68" s="370"/>
      <c r="S68" s="370"/>
      <c r="T68" s="370"/>
      <c r="U68" s="370"/>
      <c r="V68" s="361">
        <v>1476</v>
      </c>
      <c r="W68" s="361"/>
      <c r="X68" s="361"/>
      <c r="Y68" s="368">
        <v>0</v>
      </c>
      <c r="Z68" s="368"/>
      <c r="AA68" s="368"/>
      <c r="AB68" s="368"/>
    </row>
    <row r="69" spans="1:28" s="90" customFormat="1" ht="18" customHeight="1" x14ac:dyDescent="0.25">
      <c r="A69" s="362" t="s">
        <v>262</v>
      </c>
      <c r="B69" s="362"/>
      <c r="C69" s="362"/>
      <c r="D69" s="362"/>
      <c r="E69" s="362"/>
      <c r="F69" s="362"/>
      <c r="G69" s="362"/>
      <c r="H69" s="362"/>
      <c r="I69" s="362"/>
      <c r="J69" s="362"/>
      <c r="K69" s="362"/>
      <c r="L69" s="362"/>
      <c r="M69" s="362"/>
      <c r="N69" s="362"/>
      <c r="O69" s="362"/>
      <c r="P69" s="362"/>
      <c r="Q69" s="370">
        <v>2736</v>
      </c>
      <c r="R69" s="370"/>
      <c r="S69" s="370"/>
      <c r="T69" s="370"/>
      <c r="U69" s="370"/>
      <c r="V69" s="361">
        <v>1638</v>
      </c>
      <c r="W69" s="361"/>
      <c r="X69" s="361"/>
      <c r="Y69" s="368">
        <v>1098</v>
      </c>
      <c r="Z69" s="368"/>
      <c r="AA69" s="368"/>
      <c r="AB69" s="368"/>
    </row>
    <row r="70" spans="1:28" s="90" customFormat="1" ht="17.25" customHeight="1" x14ac:dyDescent="0.25">
      <c r="A70" s="335" t="s">
        <v>272</v>
      </c>
      <c r="B70" s="335"/>
      <c r="C70" s="335"/>
      <c r="D70" s="335"/>
      <c r="E70" s="335"/>
      <c r="F70" s="335"/>
      <c r="G70" s="335"/>
      <c r="H70" s="335"/>
      <c r="I70" s="335"/>
      <c r="J70" s="335"/>
      <c r="K70" s="335"/>
      <c r="L70" s="335"/>
      <c r="M70" s="335"/>
      <c r="N70" s="335"/>
      <c r="O70" s="335"/>
      <c r="P70" s="335"/>
      <c r="Q70" s="295">
        <v>216</v>
      </c>
      <c r="R70" s="296"/>
      <c r="S70" s="296"/>
      <c r="T70" s="296"/>
      <c r="U70" s="371"/>
      <c r="V70" s="361">
        <v>216</v>
      </c>
      <c r="W70" s="361"/>
      <c r="X70" s="361"/>
      <c r="Y70" s="368">
        <v>0</v>
      </c>
      <c r="Z70" s="368"/>
      <c r="AA70" s="368"/>
      <c r="AB70" s="368"/>
    </row>
    <row r="71" spans="1:28" s="90" customFormat="1" ht="18" customHeight="1" x14ac:dyDescent="0.25">
      <c r="A71" s="335" t="s">
        <v>273</v>
      </c>
      <c r="B71" s="335"/>
      <c r="C71" s="335"/>
      <c r="D71" s="335"/>
      <c r="E71" s="335"/>
      <c r="F71" s="335"/>
      <c r="G71" s="335"/>
      <c r="H71" s="335"/>
      <c r="I71" s="335"/>
      <c r="J71" s="335"/>
      <c r="K71" s="335"/>
      <c r="L71" s="335"/>
      <c r="M71" s="335"/>
      <c r="N71" s="335"/>
      <c r="O71" s="335"/>
      <c r="P71" s="335"/>
      <c r="Q71" s="295">
        <f>Q68+Q69+Q70</f>
        <v>4428</v>
      </c>
      <c r="R71" s="296"/>
      <c r="S71" s="296"/>
      <c r="T71" s="296"/>
      <c r="U71" s="371"/>
      <c r="V71" s="369">
        <f>V68+V69+V70+Y69</f>
        <v>4428</v>
      </c>
      <c r="W71" s="369"/>
      <c r="X71" s="369"/>
      <c r="Y71" s="369"/>
      <c r="Z71" s="369"/>
      <c r="AA71" s="369"/>
      <c r="AB71" s="369"/>
    </row>
    <row r="72" spans="1:28" s="90" customFormat="1" ht="27" customHeight="1" x14ac:dyDescent="0.25">
      <c r="A72" s="321" t="s">
        <v>334</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row>
    <row r="73" spans="1:28" s="90" customFormat="1" ht="21.75" customHeight="1" x14ac:dyDescent="0.25">
      <c r="A73" s="367" t="s">
        <v>108</v>
      </c>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367"/>
      <c r="AA73" s="367"/>
      <c r="AB73" s="367"/>
    </row>
    <row r="74" spans="1:28" s="90" customFormat="1" ht="20.25" customHeight="1" x14ac:dyDescent="0.25">
      <c r="A74" s="307" t="s">
        <v>320</v>
      </c>
      <c r="B74" s="307"/>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row>
    <row r="75" spans="1:28" s="90" customFormat="1" ht="35.25" customHeight="1" x14ac:dyDescent="0.25">
      <c r="A75" s="306" t="s">
        <v>267</v>
      </c>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row>
    <row r="76" spans="1:28" s="90" customFormat="1" ht="35.25" customHeight="1" x14ac:dyDescent="0.25">
      <c r="A76" s="307" t="s">
        <v>321</v>
      </c>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row>
    <row r="77" spans="1:28" s="90" customFormat="1" ht="98.25" customHeight="1" x14ac:dyDescent="0.25">
      <c r="A77" s="306" t="s">
        <v>322</v>
      </c>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row>
    <row r="78" spans="1:28" s="90" customFormat="1" ht="33.75" customHeight="1" x14ac:dyDescent="0.25">
      <c r="A78" s="306" t="s">
        <v>357</v>
      </c>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row>
    <row r="79" spans="1:28" s="90" customFormat="1" ht="66" customHeight="1" x14ac:dyDescent="0.25">
      <c r="A79" s="306" t="s">
        <v>401</v>
      </c>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row>
    <row r="80" spans="1:28" s="90" customFormat="1" ht="34.5" customHeight="1" x14ac:dyDescent="0.25">
      <c r="A80" s="306" t="s">
        <v>403</v>
      </c>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row>
    <row r="81" spans="1:28" s="90" customFormat="1" ht="32.25" customHeight="1" x14ac:dyDescent="0.25">
      <c r="A81" s="307" t="s">
        <v>332</v>
      </c>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row>
    <row r="82" spans="1:28" s="92" customFormat="1" ht="48.75" customHeight="1" x14ac:dyDescent="0.25">
      <c r="A82" s="306" t="s">
        <v>352</v>
      </c>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row>
    <row r="83" spans="1:28" s="92" customFormat="1" ht="14.25" customHeight="1" x14ac:dyDescent="0.25">
      <c r="A83" s="322" t="s">
        <v>296</v>
      </c>
      <c r="B83" s="322"/>
      <c r="C83" s="322"/>
      <c r="D83" s="322"/>
      <c r="E83" s="322"/>
      <c r="F83" s="322"/>
      <c r="G83" s="322"/>
      <c r="H83" s="322"/>
      <c r="I83" s="322"/>
      <c r="J83" s="322"/>
      <c r="K83" s="322"/>
      <c r="L83" s="322"/>
      <c r="M83" s="322"/>
      <c r="N83" s="322"/>
      <c r="O83" s="322"/>
      <c r="P83" s="322"/>
      <c r="Q83" s="322"/>
      <c r="R83" s="322"/>
      <c r="S83" s="322"/>
      <c r="T83" s="322"/>
      <c r="U83" s="322"/>
      <c r="V83" s="322"/>
      <c r="W83" s="322"/>
      <c r="X83" s="322"/>
      <c r="Y83" s="322"/>
      <c r="Z83" s="322"/>
      <c r="AA83" s="322"/>
      <c r="AB83" s="322"/>
    </row>
    <row r="84" spans="1:28" s="90" customFormat="1" ht="18.75" customHeight="1" x14ac:dyDescent="0.25">
      <c r="A84" s="348" t="s">
        <v>275</v>
      </c>
      <c r="B84" s="349"/>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49"/>
    </row>
    <row r="85" spans="1:28" s="90" customFormat="1" ht="55.5" customHeight="1" x14ac:dyDescent="0.25">
      <c r="A85" s="351" t="s">
        <v>353</v>
      </c>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row>
    <row r="86" spans="1:28" s="90" customFormat="1" ht="67.5" customHeight="1" x14ac:dyDescent="0.25">
      <c r="A86" s="351" t="s">
        <v>299</v>
      </c>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row>
    <row r="87" spans="1:28" s="90" customFormat="1" ht="61.5" customHeight="1" x14ac:dyDescent="0.25">
      <c r="A87" s="351" t="s">
        <v>300</v>
      </c>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row>
    <row r="88" spans="1:28" s="90" customFormat="1" ht="23.25" customHeight="1" x14ac:dyDescent="0.25">
      <c r="A88" s="351" t="s">
        <v>301</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row>
    <row r="89" spans="1:28" s="90" customFormat="1" ht="30" customHeight="1" x14ac:dyDescent="0.25">
      <c r="A89" s="351" t="s">
        <v>302</v>
      </c>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row>
    <row r="90" spans="1:28" s="90" customFormat="1" ht="30.75" customHeight="1" x14ac:dyDescent="0.25">
      <c r="A90" s="351" t="s">
        <v>303</v>
      </c>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row>
    <row r="91" spans="1:28" s="90" customFormat="1" ht="36" customHeight="1" x14ac:dyDescent="0.25">
      <c r="A91" s="351" t="s">
        <v>304</v>
      </c>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row>
    <row r="92" spans="1:28" s="90" customFormat="1" ht="30.75" customHeight="1" x14ac:dyDescent="0.25">
      <c r="A92" s="351" t="s">
        <v>305</v>
      </c>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row>
    <row r="93" spans="1:28" s="90" customFormat="1" ht="60.75" customHeight="1" x14ac:dyDescent="0.25">
      <c r="A93" s="351" t="s">
        <v>306</v>
      </c>
      <c r="B93" s="351"/>
      <c r="C93" s="351"/>
      <c r="D93" s="351"/>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1"/>
    </row>
    <row r="94" spans="1:28" s="90" customFormat="1" ht="35.25" customHeight="1" x14ac:dyDescent="0.25">
      <c r="A94" s="351" t="s">
        <v>307</v>
      </c>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row>
    <row r="95" spans="1:28" s="90" customFormat="1" ht="29.25" customHeight="1" x14ac:dyDescent="0.25">
      <c r="A95" s="351" t="s">
        <v>308</v>
      </c>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row>
    <row r="96" spans="1:28" s="90" customFormat="1" ht="45" customHeight="1" x14ac:dyDescent="0.25">
      <c r="A96" s="351" t="s">
        <v>309</v>
      </c>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row>
    <row r="97" spans="1:28" s="90" customFormat="1" ht="24" customHeight="1" x14ac:dyDescent="0.25">
      <c r="A97" s="351" t="s">
        <v>310</v>
      </c>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1"/>
      <c r="Z97" s="351"/>
      <c r="AA97" s="351"/>
      <c r="AB97" s="351"/>
    </row>
    <row r="98" spans="1:28" s="90" customFormat="1" ht="28.5" customHeight="1" x14ac:dyDescent="0.25">
      <c r="A98" s="351" t="s">
        <v>311</v>
      </c>
      <c r="B98" s="351"/>
      <c r="C98" s="351"/>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row>
    <row r="99" spans="1:28" s="90" customFormat="1" ht="29.25" customHeight="1" x14ac:dyDescent="0.25">
      <c r="A99" s="351" t="s">
        <v>312</v>
      </c>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row>
    <row r="100" spans="1:28" s="90" customFormat="1" ht="29.25" customHeight="1" x14ac:dyDescent="0.25">
      <c r="A100" s="351" t="s">
        <v>313</v>
      </c>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row>
    <row r="101" spans="1:28" s="90" customFormat="1" ht="28.5" customHeight="1" x14ac:dyDescent="0.25">
      <c r="A101" s="351" t="s">
        <v>314</v>
      </c>
      <c r="B101" s="351"/>
      <c r="C101" s="351"/>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1"/>
      <c r="Z101" s="351"/>
      <c r="AA101" s="351"/>
      <c r="AB101" s="351"/>
    </row>
    <row r="102" spans="1:28" s="90" customFormat="1" ht="32.25" customHeight="1" x14ac:dyDescent="0.25">
      <c r="A102" s="351" t="s">
        <v>315</v>
      </c>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row>
    <row r="103" spans="1:28" s="90" customFormat="1" ht="32.25" customHeight="1" x14ac:dyDescent="0.25">
      <c r="A103" s="351" t="s">
        <v>316</v>
      </c>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1"/>
    </row>
    <row r="104" spans="1:28" s="90" customFormat="1" ht="27.75" customHeight="1" x14ac:dyDescent="0.25">
      <c r="A104" s="351" t="s">
        <v>317</v>
      </c>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row>
    <row r="105" spans="1:28" s="90" customFormat="1" ht="33" customHeight="1" x14ac:dyDescent="0.25">
      <c r="A105" s="351" t="s">
        <v>318</v>
      </c>
      <c r="B105" s="351"/>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row>
    <row r="106" spans="1:28" s="90" customFormat="1" ht="45.75" customHeight="1" x14ac:dyDescent="0.25">
      <c r="A106" s="351" t="s">
        <v>319</v>
      </c>
      <c r="B106" s="351"/>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row>
    <row r="107" spans="1:28" s="90" customFormat="1" ht="18.75" customHeight="1" x14ac:dyDescent="0.25">
      <c r="A107" s="348"/>
      <c r="B107" s="349"/>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row>
    <row r="108" spans="1:28" s="90" customFormat="1" ht="15.75" x14ac:dyDescent="0.25">
      <c r="A108" s="348" t="s">
        <v>109</v>
      </c>
      <c r="B108" s="349"/>
      <c r="C108" s="349"/>
      <c r="D108" s="349"/>
      <c r="E108" s="349"/>
      <c r="F108" s="349"/>
      <c r="G108" s="349"/>
      <c r="H108" s="349"/>
      <c r="I108" s="349"/>
      <c r="J108" s="349"/>
      <c r="K108" s="349"/>
      <c r="L108" s="349"/>
      <c r="M108" s="349"/>
      <c r="N108" s="349"/>
      <c r="O108" s="46"/>
      <c r="P108" s="46"/>
      <c r="Q108" s="46"/>
      <c r="R108" s="46"/>
      <c r="S108" s="46"/>
      <c r="T108" s="46"/>
    </row>
    <row r="109" spans="1:28" s="90" customFormat="1" ht="15.75" x14ac:dyDescent="0.25">
      <c r="A109" s="93" t="s">
        <v>110</v>
      </c>
      <c r="B109" s="352" t="s">
        <v>298</v>
      </c>
      <c r="C109" s="352"/>
      <c r="D109" s="352"/>
      <c r="E109" s="352"/>
      <c r="F109" s="352"/>
      <c r="G109" s="352"/>
      <c r="H109" s="352"/>
      <c r="I109" s="86"/>
      <c r="J109" s="86"/>
      <c r="K109" s="86"/>
      <c r="L109" s="86"/>
      <c r="M109" s="86" t="s">
        <v>113</v>
      </c>
      <c r="N109" s="346">
        <v>46555</v>
      </c>
      <c r="O109" s="346"/>
      <c r="P109" s="346"/>
      <c r="Q109" s="86" t="s">
        <v>339</v>
      </c>
      <c r="R109" s="46"/>
      <c r="S109" s="46"/>
      <c r="T109" s="46"/>
    </row>
    <row r="110" spans="1:28" s="90" customFormat="1" ht="15.75" x14ac:dyDescent="0.25">
      <c r="A110" s="94" t="s">
        <v>297</v>
      </c>
      <c r="B110" s="50" t="s">
        <v>111</v>
      </c>
      <c r="C110" s="95"/>
      <c r="D110" s="95"/>
      <c r="F110" s="50"/>
      <c r="G110" s="50"/>
      <c r="H110" s="50"/>
      <c r="I110" s="50"/>
      <c r="J110" s="50"/>
      <c r="K110" s="50"/>
      <c r="L110" s="46"/>
      <c r="M110" s="46"/>
      <c r="N110" s="46"/>
      <c r="O110" s="46"/>
      <c r="P110" s="46"/>
      <c r="Q110" s="46"/>
      <c r="R110" s="46"/>
      <c r="S110" s="46"/>
      <c r="T110" s="46"/>
    </row>
    <row r="111" spans="1:28" s="90" customFormat="1" ht="15.75" x14ac:dyDescent="0.25">
      <c r="A111" s="96" t="s">
        <v>112</v>
      </c>
      <c r="B111" s="86"/>
      <c r="C111" s="86"/>
      <c r="D111" s="86"/>
      <c r="E111" s="86"/>
      <c r="F111" s="86"/>
      <c r="G111" s="86"/>
      <c r="H111" s="86"/>
      <c r="I111" s="86"/>
      <c r="J111" s="86"/>
      <c r="K111" s="86"/>
      <c r="L111" s="86"/>
      <c r="M111" s="86" t="s">
        <v>113</v>
      </c>
      <c r="N111" s="346">
        <v>46527</v>
      </c>
      <c r="O111" s="350"/>
      <c r="P111" s="350"/>
      <c r="Q111" s="86" t="s">
        <v>340</v>
      </c>
      <c r="R111" s="97">
        <v>46187</v>
      </c>
      <c r="S111" s="97"/>
      <c r="T111" s="97"/>
      <c r="U111" s="90" t="s">
        <v>114</v>
      </c>
    </row>
    <row r="112" spans="1:28" s="90" customFormat="1" ht="15.75" x14ac:dyDescent="0.25">
      <c r="A112" s="96" t="s">
        <v>115</v>
      </c>
      <c r="B112" s="86"/>
      <c r="C112" s="86"/>
      <c r="D112" s="86"/>
      <c r="E112" s="86"/>
      <c r="F112" s="86"/>
      <c r="G112" s="86"/>
      <c r="H112" s="86"/>
      <c r="I112" s="86"/>
      <c r="J112" s="86"/>
      <c r="K112" s="86"/>
      <c r="L112" s="86"/>
      <c r="M112" s="86" t="s">
        <v>113</v>
      </c>
      <c r="N112" s="346">
        <v>46562</v>
      </c>
      <c r="O112" s="350"/>
      <c r="P112" s="350"/>
      <c r="Q112" s="86" t="s">
        <v>341</v>
      </c>
      <c r="R112" s="97">
        <v>46193</v>
      </c>
      <c r="S112" s="97"/>
      <c r="T112" s="97"/>
    </row>
    <row r="113" spans="1:20" s="90" customFormat="1" ht="15.75" x14ac:dyDescent="0.25">
      <c r="A113" s="98"/>
      <c r="B113" s="98"/>
      <c r="C113" s="98"/>
      <c r="D113" s="98"/>
      <c r="R113" s="347">
        <v>46200</v>
      </c>
      <c r="S113" s="347"/>
      <c r="T113" s="97"/>
    </row>
  </sheetData>
  <mergeCells count="154">
    <mergeCell ref="A64:AB64"/>
    <mergeCell ref="A96:AB96"/>
    <mergeCell ref="A97:AB97"/>
    <mergeCell ref="A98:AB98"/>
    <mergeCell ref="A106:AB106"/>
    <mergeCell ref="A105:AB105"/>
    <mergeCell ref="A99:AB99"/>
    <mergeCell ref="V70:X70"/>
    <mergeCell ref="B63:P63"/>
    <mergeCell ref="A72:AB72"/>
    <mergeCell ref="A79:AB79"/>
    <mergeCell ref="A73:AB73"/>
    <mergeCell ref="A71:P71"/>
    <mergeCell ref="Y68:AB68"/>
    <mergeCell ref="Y69:AB69"/>
    <mergeCell ref="Y70:AB70"/>
    <mergeCell ref="V71:AB71"/>
    <mergeCell ref="Q68:U68"/>
    <mergeCell ref="Q69:U69"/>
    <mergeCell ref="Q70:U70"/>
    <mergeCell ref="Q71:U71"/>
    <mergeCell ref="A87:AB87"/>
    <mergeCell ref="A88:AB88"/>
    <mergeCell ref="A89:AB89"/>
    <mergeCell ref="A90:AB90"/>
    <mergeCell ref="A91:AB91"/>
    <mergeCell ref="A92:AB92"/>
    <mergeCell ref="A93:AB93"/>
    <mergeCell ref="A94:AB94"/>
    <mergeCell ref="A95:AB95"/>
    <mergeCell ref="A65:AB65"/>
    <mergeCell ref="A66:P67"/>
    <mergeCell ref="Q66:U67"/>
    <mergeCell ref="V66:AB66"/>
    <mergeCell ref="A68:P68"/>
    <mergeCell ref="V68:X68"/>
    <mergeCell ref="A70:P70"/>
    <mergeCell ref="V69:X69"/>
    <mergeCell ref="A69:P69"/>
    <mergeCell ref="V67:X67"/>
    <mergeCell ref="Y67:AB67"/>
    <mergeCell ref="A1:AB1"/>
    <mergeCell ref="A2:AB2"/>
    <mergeCell ref="A4:AB4"/>
    <mergeCell ref="A3:AB3"/>
    <mergeCell ref="A5:AB5"/>
    <mergeCell ref="A25:AB25"/>
    <mergeCell ref="A17:AB17"/>
    <mergeCell ref="A18:AB18"/>
    <mergeCell ref="A13:AB13"/>
    <mergeCell ref="A21:AB21"/>
    <mergeCell ref="A22:AB22"/>
    <mergeCell ref="A23:AB23"/>
    <mergeCell ref="A24:AB24"/>
    <mergeCell ref="A6:AB6"/>
    <mergeCell ref="A8:AB8"/>
    <mergeCell ref="A7:AB7"/>
    <mergeCell ref="A10:AB10"/>
    <mergeCell ref="A11:AB11"/>
    <mergeCell ref="A19:AB19"/>
    <mergeCell ref="A20:AB20"/>
    <mergeCell ref="A14:AB14"/>
    <mergeCell ref="A16:XFD16"/>
    <mergeCell ref="A9:AB9"/>
    <mergeCell ref="A12:AB12"/>
    <mergeCell ref="N109:P109"/>
    <mergeCell ref="R113:S113"/>
    <mergeCell ref="A108:N108"/>
    <mergeCell ref="N111:P111"/>
    <mergeCell ref="N112:P112"/>
    <mergeCell ref="A84:AB84"/>
    <mergeCell ref="A74:AB74"/>
    <mergeCell ref="A75:AB75"/>
    <mergeCell ref="A76:AB76"/>
    <mergeCell ref="A77:AB77"/>
    <mergeCell ref="A78:AB78"/>
    <mergeCell ref="A80:AB80"/>
    <mergeCell ref="A81:AB81"/>
    <mergeCell ref="A82:AB82"/>
    <mergeCell ref="A83:AB83"/>
    <mergeCell ref="A101:AB101"/>
    <mergeCell ref="A102:AB102"/>
    <mergeCell ref="A103:AB103"/>
    <mergeCell ref="A104:AB104"/>
    <mergeCell ref="A107:AB107"/>
    <mergeCell ref="A100:AB100"/>
    <mergeCell ref="B109:H109"/>
    <mergeCell ref="A85:AB85"/>
    <mergeCell ref="A86:AB86"/>
    <mergeCell ref="A26:AB26"/>
    <mergeCell ref="A27:AB27"/>
    <mergeCell ref="A33:AB33"/>
    <mergeCell ref="A28:AB28"/>
    <mergeCell ref="A34:AB34"/>
    <mergeCell ref="A35:AB35"/>
    <mergeCell ref="A36:AB36"/>
    <mergeCell ref="A37:AB37"/>
    <mergeCell ref="A15:AB15"/>
    <mergeCell ref="A32:AB32"/>
    <mergeCell ref="A29:AB29"/>
    <mergeCell ref="A30:AB30"/>
    <mergeCell ref="A31:AB31"/>
    <mergeCell ref="Y50:AB50"/>
    <mergeCell ref="Q46:U47"/>
    <mergeCell ref="Q45:AB45"/>
    <mergeCell ref="A53:P53"/>
    <mergeCell ref="V46:AB46"/>
    <mergeCell ref="W47:X47"/>
    <mergeCell ref="W50:X50"/>
    <mergeCell ref="W51:X51"/>
    <mergeCell ref="A50:P50"/>
    <mergeCell ref="A51:P51"/>
    <mergeCell ref="Y49:AB49"/>
    <mergeCell ref="W48:X48"/>
    <mergeCell ref="Q48:U51"/>
    <mergeCell ref="V48:V51"/>
    <mergeCell ref="A38:AB38"/>
    <mergeCell ref="A41:AB41"/>
    <mergeCell ref="A39:AB39"/>
    <mergeCell ref="A40:AB40"/>
    <mergeCell ref="Y51:AB51"/>
    <mergeCell ref="A49:P49"/>
    <mergeCell ref="A59:P59"/>
    <mergeCell ref="Y48:AB48"/>
    <mergeCell ref="W52:X52"/>
    <mergeCell ref="Y52:AB52"/>
    <mergeCell ref="Q52:U52"/>
    <mergeCell ref="A48:P48"/>
    <mergeCell ref="Q53:AA53"/>
    <mergeCell ref="Q54:AA54"/>
    <mergeCell ref="Q55:AA55"/>
    <mergeCell ref="B54:P54"/>
    <mergeCell ref="A52:P52"/>
    <mergeCell ref="B55:P55"/>
    <mergeCell ref="A42:AB42"/>
    <mergeCell ref="A43:AB43"/>
    <mergeCell ref="A44:AB44"/>
    <mergeCell ref="A45:P47"/>
    <mergeCell ref="Y47:AB47"/>
    <mergeCell ref="W49:X49"/>
    <mergeCell ref="B57:P57"/>
    <mergeCell ref="B56:P56"/>
    <mergeCell ref="Q56:AA56"/>
    <mergeCell ref="Q57:AA57"/>
    <mergeCell ref="Q58:AA58"/>
    <mergeCell ref="Q59:AA59"/>
    <mergeCell ref="Q63:AA63"/>
    <mergeCell ref="Q62:AA62"/>
    <mergeCell ref="B62:P62"/>
    <mergeCell ref="B58:P58"/>
    <mergeCell ref="B61:P61"/>
    <mergeCell ref="Q61:AA61"/>
    <mergeCell ref="B60:P60"/>
    <mergeCell ref="Q60:AA60"/>
  </mergeCells>
  <pageMargins left="0.23622047244094491" right="0.23622047244094491" top="0.74803149606299213" bottom="0.74803149606299213" header="0.31496062992125984" footer="0.31496062992125984"/>
  <pageSetup paperSize="9" scale="76" fitToHeight="0" orientation="landscape" verticalDpi="300" r:id="rId1"/>
  <rowBreaks count="4" manualBreakCount="4">
    <brk id="20" max="27" man="1"/>
    <brk id="33" max="16383" man="1"/>
    <brk id="44" max="27" man="1"/>
    <brk id="86"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2"/>
  <sheetViews>
    <sheetView view="pageBreakPreview" zoomScaleNormal="100" zoomScaleSheetLayoutView="100" workbookViewId="0">
      <selection activeCell="C22" sqref="C22"/>
    </sheetView>
  </sheetViews>
  <sheetFormatPr defaultColWidth="9.140625" defaultRowHeight="18" x14ac:dyDescent="0.25"/>
  <cols>
    <col min="1" max="1" width="10.5703125" style="19" customWidth="1"/>
    <col min="2" max="2" width="17.7109375" style="1" customWidth="1"/>
    <col min="3" max="3" width="88.5703125" style="1" customWidth="1"/>
    <col min="4" max="4" width="20.140625" style="18" customWidth="1"/>
    <col min="5" max="16384" width="9.140625" style="1"/>
  </cols>
  <sheetData>
    <row r="1" spans="1:8" ht="18.75" thickBot="1" x14ac:dyDescent="0.3">
      <c r="C1" s="16" t="s">
        <v>42</v>
      </c>
    </row>
    <row r="2" spans="1:8" x14ac:dyDescent="0.25">
      <c r="A2" s="380" t="s">
        <v>43</v>
      </c>
      <c r="B2" s="382" t="s">
        <v>44</v>
      </c>
      <c r="C2" s="384" t="s">
        <v>45</v>
      </c>
      <c r="D2" s="385" t="s">
        <v>46</v>
      </c>
    </row>
    <row r="3" spans="1:8" ht="16.5" customHeight="1" x14ac:dyDescent="0.25">
      <c r="A3" s="381"/>
      <c r="B3" s="383"/>
      <c r="C3" s="272"/>
      <c r="D3" s="386"/>
    </row>
    <row r="4" spans="1:8" ht="16.5" customHeight="1" x14ac:dyDescent="0.25">
      <c r="A4" s="387">
        <v>4</v>
      </c>
      <c r="B4" s="192" t="s">
        <v>67</v>
      </c>
      <c r="C4" s="193" t="s">
        <v>145</v>
      </c>
      <c r="D4" s="390" t="s">
        <v>371</v>
      </c>
    </row>
    <row r="5" spans="1:8" x14ac:dyDescent="0.25">
      <c r="A5" s="388"/>
      <c r="B5" s="121" t="s">
        <v>68</v>
      </c>
      <c r="C5" s="121" t="s">
        <v>141</v>
      </c>
      <c r="D5" s="391"/>
    </row>
    <row r="6" spans="1:8" ht="36" x14ac:dyDescent="0.25">
      <c r="A6" s="389"/>
      <c r="B6" s="121" t="s">
        <v>69</v>
      </c>
      <c r="C6" s="128" t="s">
        <v>144</v>
      </c>
      <c r="D6" s="392"/>
    </row>
    <row r="7" spans="1:8" x14ac:dyDescent="0.25">
      <c r="A7" s="376">
        <v>4</v>
      </c>
      <c r="B7" s="121" t="s">
        <v>71</v>
      </c>
      <c r="C7" s="131" t="s">
        <v>143</v>
      </c>
      <c r="D7" s="377" t="s">
        <v>371</v>
      </c>
      <c r="H7" s="18"/>
    </row>
    <row r="8" spans="1:8" x14ac:dyDescent="0.25">
      <c r="A8" s="376"/>
      <c r="B8" s="121" t="s">
        <v>72</v>
      </c>
      <c r="C8" s="131" t="s">
        <v>140</v>
      </c>
      <c r="D8" s="378"/>
    </row>
    <row r="9" spans="1:8" x14ac:dyDescent="0.25">
      <c r="A9" s="376"/>
      <c r="B9" s="37" t="s">
        <v>73</v>
      </c>
      <c r="C9" s="37" t="s">
        <v>79</v>
      </c>
      <c r="D9" s="379"/>
    </row>
    <row r="10" spans="1:8" ht="33.75" customHeight="1" x14ac:dyDescent="0.25">
      <c r="A10" s="372">
        <v>6</v>
      </c>
      <c r="B10" s="191" t="s">
        <v>344</v>
      </c>
      <c r="C10" s="189" t="s">
        <v>158</v>
      </c>
      <c r="D10" s="374" t="s">
        <v>399</v>
      </c>
    </row>
    <row r="11" spans="1:8" x14ac:dyDescent="0.25">
      <c r="A11" s="373"/>
      <c r="B11" s="191" t="s">
        <v>124</v>
      </c>
      <c r="C11" s="189" t="s">
        <v>161</v>
      </c>
      <c r="D11" s="375"/>
    </row>
    <row r="12" spans="1:8" x14ac:dyDescent="0.25">
      <c r="A12" s="372">
        <v>6</v>
      </c>
      <c r="B12" s="15" t="s">
        <v>130</v>
      </c>
      <c r="C12" s="189" t="s">
        <v>164</v>
      </c>
      <c r="D12" s="374" t="s">
        <v>399</v>
      </c>
    </row>
    <row r="13" spans="1:8" x14ac:dyDescent="0.25">
      <c r="A13" s="373"/>
      <c r="B13" s="15" t="s">
        <v>169</v>
      </c>
      <c r="C13" s="189" t="s">
        <v>167</v>
      </c>
      <c r="D13" s="375"/>
    </row>
    <row r="14" spans="1:8" x14ac:dyDescent="0.25">
      <c r="C14" s="11"/>
    </row>
    <row r="15" spans="1:8" x14ac:dyDescent="0.25">
      <c r="B15" s="13" t="s">
        <v>1</v>
      </c>
      <c r="C15" s="11"/>
    </row>
    <row r="16" spans="1:8" x14ac:dyDescent="0.25">
      <c r="B16" s="10" t="s">
        <v>75</v>
      </c>
    </row>
    <row r="17" spans="2:2" x14ac:dyDescent="0.25">
      <c r="B17" s="10" t="s">
        <v>351</v>
      </c>
    </row>
    <row r="18" spans="2:2" x14ac:dyDescent="0.25">
      <c r="B18" s="10" t="s">
        <v>349</v>
      </c>
    </row>
    <row r="19" spans="2:2" x14ac:dyDescent="0.25">
      <c r="B19" s="10" t="s">
        <v>350</v>
      </c>
    </row>
    <row r="20" spans="2:2" x14ac:dyDescent="0.25">
      <c r="B20" s="10" t="s">
        <v>47</v>
      </c>
    </row>
    <row r="21" spans="2:2" x14ac:dyDescent="0.25">
      <c r="B21" s="17"/>
    </row>
    <row r="22" spans="2:2" x14ac:dyDescent="0.25">
      <c r="B22" s="6"/>
    </row>
  </sheetData>
  <mergeCells count="12">
    <mergeCell ref="A2:A3"/>
    <mergeCell ref="B2:B3"/>
    <mergeCell ref="C2:C3"/>
    <mergeCell ref="D2:D3"/>
    <mergeCell ref="A4:A6"/>
    <mergeCell ref="D4:D6"/>
    <mergeCell ref="A10:A11"/>
    <mergeCell ref="A12:A13"/>
    <mergeCell ref="D10:D11"/>
    <mergeCell ref="D12:D13"/>
    <mergeCell ref="A7:A9"/>
    <mergeCell ref="D7:D9"/>
  </mergeCells>
  <phoneticPr fontId="14" type="noConversion"/>
  <pageMargins left="0.7" right="0.7" top="0.75" bottom="0.75" header="0.3" footer="0.3"/>
  <pageSetup paperSize="9" scale="63"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6"/>
  <sheetViews>
    <sheetView tabSelected="1" view="pageBreakPreview" topLeftCell="A5" zoomScale="115" zoomScaleNormal="100" zoomScaleSheetLayoutView="115" workbookViewId="0">
      <selection activeCell="I10" sqref="I10"/>
    </sheetView>
  </sheetViews>
  <sheetFormatPr defaultColWidth="9.140625" defaultRowHeight="36" customHeight="1" x14ac:dyDescent="0.25"/>
  <cols>
    <col min="1" max="1" width="12.140625" style="7" customWidth="1"/>
    <col min="2" max="2" width="80.140625" style="7" customWidth="1"/>
    <col min="3" max="3" width="22.5703125" style="7" customWidth="1"/>
    <col min="4" max="4" width="25.85546875" style="7" customWidth="1"/>
    <col min="5" max="5" width="13.140625" style="7" customWidth="1"/>
    <col min="6" max="7" width="13.85546875" style="7" customWidth="1"/>
    <col min="8" max="16384" width="9.140625" style="7"/>
  </cols>
  <sheetData>
    <row r="1" spans="1:7" ht="36" customHeight="1" x14ac:dyDescent="0.25">
      <c r="A1" s="34" t="s">
        <v>48</v>
      </c>
    </row>
    <row r="2" spans="1:7" ht="36" customHeight="1" x14ac:dyDescent="0.25">
      <c r="A2" s="395" t="s">
        <v>49</v>
      </c>
      <c r="B2" s="393" t="s">
        <v>50</v>
      </c>
      <c r="C2" s="393" t="s">
        <v>51</v>
      </c>
      <c r="D2" s="393" t="s">
        <v>52</v>
      </c>
      <c r="E2" s="393" t="s">
        <v>53</v>
      </c>
      <c r="F2" s="393" t="s">
        <v>54</v>
      </c>
      <c r="G2" s="393"/>
    </row>
    <row r="3" spans="1:7" ht="36" customHeight="1" x14ac:dyDescent="0.25">
      <c r="A3" s="395"/>
      <c r="B3" s="393"/>
      <c r="C3" s="393"/>
      <c r="D3" s="393"/>
      <c r="E3" s="393"/>
      <c r="F3" s="36" t="s">
        <v>8</v>
      </c>
      <c r="G3" s="36" t="s">
        <v>55</v>
      </c>
    </row>
    <row r="4" spans="1:7" s="56" customFormat="1" ht="30" customHeight="1" x14ac:dyDescent="0.3">
      <c r="A4" s="166">
        <v>1</v>
      </c>
      <c r="B4" s="59" t="s">
        <v>151</v>
      </c>
      <c r="C4" s="167" t="s">
        <v>374</v>
      </c>
      <c r="D4" s="168" t="s">
        <v>56</v>
      </c>
      <c r="E4" s="169" t="s">
        <v>0</v>
      </c>
      <c r="F4" s="170">
        <f>G4/36</f>
        <v>1</v>
      </c>
      <c r="G4" s="57">
        <v>36</v>
      </c>
    </row>
    <row r="5" spans="1:7" s="56" customFormat="1" ht="36.75" customHeight="1" x14ac:dyDescent="0.3">
      <c r="A5" s="166">
        <v>2</v>
      </c>
      <c r="B5" s="59" t="s">
        <v>151</v>
      </c>
      <c r="C5" s="167" t="s">
        <v>375</v>
      </c>
      <c r="D5" s="171" t="s">
        <v>56</v>
      </c>
      <c r="E5" s="169" t="s">
        <v>0</v>
      </c>
      <c r="F5" s="170">
        <v>1</v>
      </c>
      <c r="G5" s="57">
        <v>72</v>
      </c>
    </row>
    <row r="6" spans="1:7" s="56" customFormat="1" ht="36" customHeight="1" x14ac:dyDescent="0.3">
      <c r="A6" s="166">
        <v>3</v>
      </c>
      <c r="B6" s="137" t="s">
        <v>154</v>
      </c>
      <c r="C6" s="167" t="s">
        <v>376</v>
      </c>
      <c r="D6" s="171" t="s">
        <v>56</v>
      </c>
      <c r="E6" s="169" t="s">
        <v>0</v>
      </c>
      <c r="F6" s="170">
        <v>1</v>
      </c>
      <c r="G6" s="57">
        <v>72</v>
      </c>
    </row>
    <row r="7" spans="1:7" s="20" customFormat="1" ht="41.25" customHeight="1" x14ac:dyDescent="0.3">
      <c r="A7" s="166">
        <v>4</v>
      </c>
      <c r="B7" s="14" t="s">
        <v>158</v>
      </c>
      <c r="C7" s="167" t="s">
        <v>376</v>
      </c>
      <c r="D7" s="171" t="s">
        <v>56</v>
      </c>
      <c r="E7" s="172" t="s">
        <v>347</v>
      </c>
      <c r="F7" s="173">
        <v>2</v>
      </c>
      <c r="G7" s="35">
        <v>72</v>
      </c>
    </row>
    <row r="8" spans="1:7" s="20" customFormat="1" ht="36" customHeight="1" x14ac:dyDescent="0.3">
      <c r="A8" s="166">
        <v>5</v>
      </c>
      <c r="B8" s="14" t="s">
        <v>161</v>
      </c>
      <c r="C8" s="44" t="s">
        <v>377</v>
      </c>
      <c r="D8" s="174" t="s">
        <v>56</v>
      </c>
      <c r="E8" s="172" t="s">
        <v>347</v>
      </c>
      <c r="F8" s="173">
        <v>1</v>
      </c>
      <c r="G8" s="149">
        <v>36</v>
      </c>
    </row>
    <row r="9" spans="1:7" s="20" customFormat="1" ht="36.75" customHeight="1" x14ac:dyDescent="0.3">
      <c r="A9" s="166">
        <v>6</v>
      </c>
      <c r="B9" s="14" t="s">
        <v>161</v>
      </c>
      <c r="C9" s="175" t="s">
        <v>375</v>
      </c>
      <c r="D9" s="174" t="s">
        <v>56</v>
      </c>
      <c r="E9" s="172" t="s">
        <v>347</v>
      </c>
      <c r="F9" s="173">
        <v>1</v>
      </c>
      <c r="G9" s="149">
        <v>72</v>
      </c>
    </row>
    <row r="10" spans="1:7" s="20" customFormat="1" ht="36.75" customHeight="1" x14ac:dyDescent="0.3">
      <c r="A10" s="166">
        <v>7</v>
      </c>
      <c r="B10" s="43" t="s">
        <v>164</v>
      </c>
      <c r="C10" s="175" t="s">
        <v>376</v>
      </c>
      <c r="D10" s="174" t="s">
        <v>56</v>
      </c>
      <c r="E10" s="172" t="s">
        <v>347</v>
      </c>
      <c r="F10" s="173">
        <v>2</v>
      </c>
      <c r="G10" s="35">
        <v>72</v>
      </c>
    </row>
    <row r="11" spans="1:7" s="20" customFormat="1" ht="36.75" customHeight="1" x14ac:dyDescent="0.3">
      <c r="A11" s="166">
        <v>8</v>
      </c>
      <c r="B11" s="174" t="s">
        <v>167</v>
      </c>
      <c r="C11" s="175" t="s">
        <v>376</v>
      </c>
      <c r="D11" s="174" t="s">
        <v>56</v>
      </c>
      <c r="E11" s="172" t="s">
        <v>347</v>
      </c>
      <c r="F11" s="173">
        <v>1</v>
      </c>
      <c r="G11" s="35">
        <v>72</v>
      </c>
    </row>
    <row r="12" spans="1:7" s="188" customFormat="1" ht="36.75" customHeight="1" x14ac:dyDescent="0.3">
      <c r="A12" s="166">
        <v>9</v>
      </c>
      <c r="B12" s="190" t="s">
        <v>378</v>
      </c>
      <c r="C12" s="167" t="s">
        <v>374</v>
      </c>
      <c r="D12" s="174" t="s">
        <v>56</v>
      </c>
      <c r="E12" s="172" t="s">
        <v>0</v>
      </c>
      <c r="F12" s="173">
        <v>1</v>
      </c>
      <c r="G12" s="35">
        <v>36</v>
      </c>
    </row>
    <row r="13" spans="1:7" s="188" customFormat="1" ht="36.75" customHeight="1" x14ac:dyDescent="0.3">
      <c r="A13" s="166">
        <v>10</v>
      </c>
      <c r="B13" s="190" t="s">
        <v>378</v>
      </c>
      <c r="C13" s="175" t="s">
        <v>376</v>
      </c>
      <c r="D13" s="174" t="s">
        <v>56</v>
      </c>
      <c r="E13" s="172" t="s">
        <v>0</v>
      </c>
      <c r="F13" s="173">
        <v>1</v>
      </c>
      <c r="G13" s="35">
        <v>72</v>
      </c>
    </row>
    <row r="14" spans="1:7" s="20" customFormat="1" ht="36.75" customHeight="1" x14ac:dyDescent="0.3">
      <c r="A14" s="166">
        <v>11</v>
      </c>
      <c r="B14" s="59" t="s">
        <v>177</v>
      </c>
      <c r="C14" s="175" t="s">
        <v>374</v>
      </c>
      <c r="D14" s="174" t="s">
        <v>56</v>
      </c>
      <c r="E14" s="172" t="s">
        <v>0</v>
      </c>
      <c r="F14" s="173">
        <v>1</v>
      </c>
      <c r="G14" s="35">
        <v>36</v>
      </c>
    </row>
    <row r="15" spans="1:7" s="20" customFormat="1" ht="36.75" customHeight="1" x14ac:dyDescent="0.3">
      <c r="A15" s="166">
        <v>12</v>
      </c>
      <c r="B15" s="59" t="s">
        <v>177</v>
      </c>
      <c r="C15" s="175" t="s">
        <v>375</v>
      </c>
      <c r="D15" s="174" t="s">
        <v>56</v>
      </c>
      <c r="E15" s="172" t="s">
        <v>0</v>
      </c>
      <c r="F15" s="173">
        <v>2</v>
      </c>
      <c r="G15" s="35">
        <v>72</v>
      </c>
    </row>
    <row r="16" spans="1:7" s="34" customFormat="1" ht="36" customHeight="1" x14ac:dyDescent="0.3">
      <c r="A16" s="394" t="s">
        <v>39</v>
      </c>
      <c r="B16" s="394"/>
      <c r="C16" s="394"/>
      <c r="D16" s="394"/>
      <c r="E16" s="394"/>
      <c r="F16" s="149">
        <f>SUM(F4:F15)</f>
        <v>15</v>
      </c>
      <c r="G16" s="35">
        <f>SUM(G4:G15)</f>
        <v>720</v>
      </c>
    </row>
  </sheetData>
  <mergeCells count="7">
    <mergeCell ref="F2:G2"/>
    <mergeCell ref="A16:E16"/>
    <mergeCell ref="A2:A3"/>
    <mergeCell ref="B2:B3"/>
    <mergeCell ref="C2:C3"/>
    <mergeCell ref="D2:D3"/>
    <mergeCell ref="E2:E3"/>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User</cp:lastModifiedBy>
  <cp:lastPrinted>2024-10-03T11:57:07Z</cp:lastPrinted>
  <dcterms:created xsi:type="dcterms:W3CDTF">2017-12-21T08:00:33Z</dcterms:created>
  <dcterms:modified xsi:type="dcterms:W3CDTF">2024-10-03T11:57:37Z</dcterms:modified>
</cp:coreProperties>
</file>