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3-2024\"/>
    </mc:Choice>
  </mc:AlternateContent>
  <xr:revisionPtr revIDLastSave="0" documentId="13_ncr:1_{4D017935-1FFC-4BFF-8678-B54785A8A156}" xr6:coauthVersionLast="45" xr6:coauthVersionMax="45" xr10:uidLastSave="{00000000-0000-0000-0000-000000000000}"/>
  <bookViews>
    <workbookView xWindow="-120" yWindow="-120" windowWidth="29040" windowHeight="15840" firstSheet="2" activeTab="4"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Hlk144830710" localSheetId="3">'3.Перечень кабинетов'!$A$40</definedName>
    <definedName name="_Hlk144830741" localSheetId="3">'3.Перечень кабинетов'!$A$48</definedName>
    <definedName name="_xlnm.Print_Area" localSheetId="2">'2. план учебного процесса'!$A$1:$U$72</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7" i="7" l="1"/>
  <c r="Q68" i="7"/>
  <c r="R68" i="7"/>
  <c r="S68" i="7"/>
  <c r="T68" i="7"/>
  <c r="U68" i="7"/>
  <c r="Q67" i="7"/>
  <c r="R67" i="7"/>
  <c r="S67" i="7"/>
  <c r="T67" i="7"/>
  <c r="U67" i="7"/>
  <c r="P68" i="7" l="1"/>
  <c r="U50" i="7" l="1"/>
  <c r="U49" i="7"/>
  <c r="U58" i="7"/>
  <c r="T36" i="7"/>
  <c r="R40" i="7"/>
  <c r="R39" i="7"/>
  <c r="R34" i="7"/>
  <c r="R33" i="7"/>
  <c r="R54" i="7"/>
  <c r="R62" i="7"/>
  <c r="R61" i="7"/>
  <c r="R45" i="7"/>
  <c r="R44" i="7"/>
  <c r="R31" i="7"/>
  <c r="R18" i="7"/>
  <c r="R17" i="7"/>
  <c r="S62" i="7"/>
  <c r="S61" i="7"/>
  <c r="S44" i="7"/>
  <c r="S54" i="7"/>
  <c r="S45" i="7"/>
  <c r="S34" i="7"/>
  <c r="S17" i="7"/>
  <c r="S18" i="7"/>
  <c r="T49" i="7"/>
  <c r="T50" i="7"/>
  <c r="V53" i="8" l="1"/>
  <c r="M42" i="7" l="1"/>
  <c r="M38" i="7" s="1"/>
  <c r="M41" i="7"/>
  <c r="M55" i="7"/>
  <c r="M51" i="7"/>
  <c r="M64" i="7"/>
  <c r="M63" i="7"/>
  <c r="M60" i="7" l="1"/>
  <c r="M59" i="7"/>
  <c r="G59" i="7" s="1"/>
  <c r="M56" i="7"/>
  <c r="M53" i="7" s="1"/>
  <c r="M52" i="7"/>
  <c r="M48" i="7" s="1"/>
  <c r="M47" i="7"/>
  <c r="M46" i="7"/>
  <c r="G46" i="7" s="1"/>
  <c r="H14" i="7"/>
  <c r="K14" i="7"/>
  <c r="L14" i="7"/>
  <c r="M14" i="7"/>
  <c r="N14" i="7"/>
  <c r="O14" i="7"/>
  <c r="H22" i="7"/>
  <c r="K22" i="7"/>
  <c r="L22" i="7"/>
  <c r="M22" i="7"/>
  <c r="N22" i="7"/>
  <c r="O22" i="7"/>
  <c r="R22" i="7"/>
  <c r="S22" i="7"/>
  <c r="T22" i="7"/>
  <c r="U22" i="7"/>
  <c r="H25" i="7"/>
  <c r="K25" i="7"/>
  <c r="L25" i="7"/>
  <c r="M25" i="7"/>
  <c r="N25" i="7"/>
  <c r="O25" i="7"/>
  <c r="H38" i="7"/>
  <c r="K38" i="7"/>
  <c r="L38" i="7"/>
  <c r="N38" i="7"/>
  <c r="O38" i="7"/>
  <c r="P38" i="7"/>
  <c r="S38" i="7"/>
  <c r="T38" i="7"/>
  <c r="U38" i="7"/>
  <c r="H60" i="7"/>
  <c r="K60" i="7"/>
  <c r="L60" i="7"/>
  <c r="N60" i="7"/>
  <c r="O60" i="7"/>
  <c r="P60" i="7"/>
  <c r="Q60" i="7"/>
  <c r="T60" i="7"/>
  <c r="U60" i="7"/>
  <c r="H57" i="7"/>
  <c r="K57" i="7"/>
  <c r="L57" i="7"/>
  <c r="M57" i="7"/>
  <c r="N57" i="7"/>
  <c r="O57" i="7"/>
  <c r="P57" i="7"/>
  <c r="Q57" i="7"/>
  <c r="R57" i="7"/>
  <c r="S57" i="7"/>
  <c r="H53" i="7"/>
  <c r="K53" i="7"/>
  <c r="L53" i="7"/>
  <c r="N53" i="7"/>
  <c r="O53" i="7"/>
  <c r="P53" i="7"/>
  <c r="Q53" i="7"/>
  <c r="R53" i="7"/>
  <c r="S53" i="7"/>
  <c r="H48" i="7"/>
  <c r="K48" i="7"/>
  <c r="L48" i="7"/>
  <c r="N48" i="7"/>
  <c r="O48" i="7"/>
  <c r="P43" i="7"/>
  <c r="Q43" i="7"/>
  <c r="T43" i="7"/>
  <c r="U43" i="7"/>
  <c r="H43" i="7"/>
  <c r="K43" i="7"/>
  <c r="L43" i="7"/>
  <c r="N43" i="7"/>
  <c r="O43" i="7"/>
  <c r="G64" i="7"/>
  <c r="G55" i="7"/>
  <c r="G51" i="7"/>
  <c r="G42" i="7"/>
  <c r="Q39" i="7"/>
  <c r="Q40" i="7"/>
  <c r="R48" i="7"/>
  <c r="S48" i="7"/>
  <c r="T48" i="7"/>
  <c r="U48" i="7"/>
  <c r="U53" i="7"/>
  <c r="T58" i="7"/>
  <c r="U57" i="7"/>
  <c r="L37" i="7" l="1"/>
  <c r="L13" i="7" s="1"/>
  <c r="K37" i="7"/>
  <c r="K13" i="7" s="1"/>
  <c r="H37" i="7"/>
  <c r="H13" i="7" s="1"/>
  <c r="M43" i="7"/>
  <c r="M37" i="7" s="1"/>
  <c r="M13" i="7" s="1"/>
  <c r="O37" i="7"/>
  <c r="O13" i="7" s="1"/>
  <c r="U37" i="7"/>
  <c r="J45" i="7"/>
  <c r="I45" i="7" s="1"/>
  <c r="G45" i="7" s="1"/>
  <c r="J40" i="7"/>
  <c r="I40" i="7" s="1"/>
  <c r="G40" i="7" s="1"/>
  <c r="G47" i="7"/>
  <c r="G52" i="7"/>
  <c r="G56" i="7"/>
  <c r="G63" i="7"/>
  <c r="N37" i="7"/>
  <c r="N13" i="7" s="1"/>
  <c r="J50" i="7"/>
  <c r="I50" i="7" s="1"/>
  <c r="G50" i="7" s="1"/>
  <c r="J49" i="7"/>
  <c r="P48" i="7"/>
  <c r="P37" i="7" s="1"/>
  <c r="Q38" i="7"/>
  <c r="J39" i="7"/>
  <c r="J61" i="7"/>
  <c r="R60" i="7"/>
  <c r="T57" i="7"/>
  <c r="J58" i="7"/>
  <c r="J54" i="7"/>
  <c r="T53" i="7"/>
  <c r="J44" i="7"/>
  <c r="R43" i="7"/>
  <c r="S60" i="7"/>
  <c r="J62" i="7"/>
  <c r="I62" i="7" s="1"/>
  <c r="G62" i="7" s="1"/>
  <c r="Q48" i="7"/>
  <c r="S43" i="7"/>
  <c r="S37" i="7" s="1"/>
  <c r="R38" i="7"/>
  <c r="G41" i="7"/>
  <c r="T37" i="7" l="1"/>
  <c r="R37" i="7"/>
  <c r="I44" i="7"/>
  <c r="J43" i="7"/>
  <c r="J53" i="7"/>
  <c r="I54" i="7"/>
  <c r="J60" i="7"/>
  <c r="I61" i="7"/>
  <c r="I39" i="7"/>
  <c r="J38" i="7"/>
  <c r="I49" i="7"/>
  <c r="J48" i="7"/>
  <c r="I58" i="7"/>
  <c r="J57" i="7"/>
  <c r="Q37" i="7"/>
  <c r="U32" i="7"/>
  <c r="U35" i="7"/>
  <c r="T17" i="7"/>
  <c r="T18" i="7"/>
  <c r="T19" i="7"/>
  <c r="T32" i="7"/>
  <c r="T35" i="7"/>
  <c r="U19" i="7"/>
  <c r="U18" i="7"/>
  <c r="U17" i="7"/>
  <c r="J36" i="7"/>
  <c r="I36" i="7" s="1"/>
  <c r="G36" i="7" s="1"/>
  <c r="J33" i="7"/>
  <c r="I33" i="7" s="1"/>
  <c r="G33" i="7" s="1"/>
  <c r="P20" i="7"/>
  <c r="P17" i="7"/>
  <c r="P15" i="7"/>
  <c r="P30" i="7"/>
  <c r="J30" i="7" s="1"/>
  <c r="I30" i="7" s="1"/>
  <c r="G30" i="7" s="1"/>
  <c r="P29" i="7"/>
  <c r="J29" i="7" s="1"/>
  <c r="I29" i="7" s="1"/>
  <c r="G29" i="7" s="1"/>
  <c r="Q28" i="7"/>
  <c r="J28" i="7" s="1"/>
  <c r="I28" i="7" s="1"/>
  <c r="G28" i="7" s="1"/>
  <c r="P27" i="7"/>
  <c r="Q26" i="7"/>
  <c r="Q24" i="7"/>
  <c r="J24" i="7" s="1"/>
  <c r="I24" i="7" s="1"/>
  <c r="G24" i="7" s="1"/>
  <c r="Q23" i="7"/>
  <c r="P23" i="7"/>
  <c r="P21" i="7"/>
  <c r="Q21" i="7"/>
  <c r="Q20" i="7"/>
  <c r="Q18" i="7"/>
  <c r="Q17" i="7"/>
  <c r="P18" i="7"/>
  <c r="Q16" i="7"/>
  <c r="J18" i="7" l="1"/>
  <c r="I18" i="7" s="1"/>
  <c r="G18" i="7" s="1"/>
  <c r="J37" i="7"/>
  <c r="J21" i="7"/>
  <c r="I21" i="7" s="1"/>
  <c r="G21" i="7" s="1"/>
  <c r="Q22" i="7"/>
  <c r="R14" i="7"/>
  <c r="J35" i="7"/>
  <c r="I35" i="7" s="1"/>
  <c r="G35" i="7" s="1"/>
  <c r="Q25" i="7"/>
  <c r="J26" i="7"/>
  <c r="J17" i="7"/>
  <c r="I17" i="7" s="1"/>
  <c r="G17" i="7" s="1"/>
  <c r="R25" i="7"/>
  <c r="J31" i="7"/>
  <c r="I31" i="7" s="1"/>
  <c r="G31" i="7" s="1"/>
  <c r="T14" i="7"/>
  <c r="U25" i="7"/>
  <c r="J34" i="7"/>
  <c r="I34" i="7" s="1"/>
  <c r="G34" i="7" s="1"/>
  <c r="I57" i="7"/>
  <c r="G58" i="7"/>
  <c r="G57" i="7" s="1"/>
  <c r="I48" i="7"/>
  <c r="G49" i="7"/>
  <c r="G48" i="7" s="1"/>
  <c r="I38" i="7"/>
  <c r="G39" i="7"/>
  <c r="G38" i="7" s="1"/>
  <c r="I43" i="7"/>
  <c r="G44" i="7"/>
  <c r="G43" i="7" s="1"/>
  <c r="Q14" i="7"/>
  <c r="Q13" i="7" s="1"/>
  <c r="J16" i="7"/>
  <c r="I16" i="7" s="1"/>
  <c r="G16" i="7" s="1"/>
  <c r="P22" i="7"/>
  <c r="J23" i="7"/>
  <c r="P25" i="7"/>
  <c r="J27" i="7"/>
  <c r="I27" i="7" s="1"/>
  <c r="G27" i="7" s="1"/>
  <c r="P14" i="7"/>
  <c r="P13" i="7" s="1"/>
  <c r="J15" i="7"/>
  <c r="J20" i="7"/>
  <c r="I20" i="7" s="1"/>
  <c r="G20" i="7" s="1"/>
  <c r="U14" i="7"/>
  <c r="J32" i="7"/>
  <c r="I32" i="7" s="1"/>
  <c r="G32" i="7" s="1"/>
  <c r="T25" i="7"/>
  <c r="S25" i="7"/>
  <c r="I60" i="7"/>
  <c r="G61" i="7"/>
  <c r="G60" i="7" s="1"/>
  <c r="I53" i="7"/>
  <c r="G54" i="7"/>
  <c r="G53" i="7" s="1"/>
  <c r="P69" i="7"/>
  <c r="Q69" i="7"/>
  <c r="G66" i="7"/>
  <c r="AB48" i="8"/>
  <c r="R13" i="7" l="1"/>
  <c r="G37" i="7"/>
  <c r="T13" i="7"/>
  <c r="I37" i="7"/>
  <c r="T69" i="7"/>
  <c r="S69" i="7"/>
  <c r="U69" i="7"/>
  <c r="R69" i="7"/>
  <c r="I15" i="7"/>
  <c r="J22" i="7"/>
  <c r="I23" i="7"/>
  <c r="I26" i="7"/>
  <c r="J25" i="7"/>
  <c r="G68" i="7"/>
  <c r="G67" i="7"/>
  <c r="G69" i="7" l="1"/>
  <c r="I22" i="7"/>
  <c r="G23" i="7"/>
  <c r="G22" i="7" s="1"/>
  <c r="G15" i="7"/>
  <c r="I25" i="7"/>
  <c r="G26" i="7"/>
  <c r="G25" i="7" s="1"/>
  <c r="AB44" i="8"/>
  <c r="AB43" i="8"/>
  <c r="AB39" i="8"/>
  <c r="AB53" i="8" l="1"/>
  <c r="S19" i="7"/>
  <c r="J19" i="7" l="1"/>
  <c r="S14" i="7"/>
  <c r="S13" i="7" s="1"/>
  <c r="P72" i="7"/>
  <c r="I19" i="7" l="1"/>
  <c r="J14" i="7"/>
  <c r="J13" i="7" s="1"/>
  <c r="T72" i="7"/>
  <c r="T70" i="7"/>
  <c r="S72" i="7"/>
  <c r="S70" i="7"/>
  <c r="Q72" i="7"/>
  <c r="Q70" i="7"/>
  <c r="P70" i="7"/>
  <c r="R70" i="7"/>
  <c r="R72" i="7"/>
  <c r="G19" i="7" l="1"/>
  <c r="G14" i="7" s="1"/>
  <c r="I14" i="7"/>
  <c r="I13" i="7" s="1"/>
  <c r="B9" i="2"/>
  <c r="F7" i="2"/>
  <c r="F8" i="2"/>
  <c r="F14" i="5" l="1"/>
  <c r="N72" i="7" l="1"/>
  <c r="M7" i="2" l="1"/>
  <c r="M8" i="2"/>
  <c r="M9" i="2"/>
  <c r="D9" i="2"/>
  <c r="L72" i="7" l="1"/>
  <c r="M72" i="7"/>
  <c r="K72" i="7"/>
  <c r="O72" i="7"/>
  <c r="H72" i="7"/>
  <c r="I72" i="7" l="1"/>
  <c r="J72" i="7" l="1"/>
  <c r="G14" i="5"/>
  <c r="U71" i="7"/>
  <c r="U13" i="7" s="1"/>
  <c r="L10" i="2"/>
  <c r="K10" i="2"/>
  <c r="I10" i="2"/>
  <c r="G10" i="2"/>
  <c r="E10" i="2"/>
  <c r="C10" i="2"/>
  <c r="J9" i="2"/>
  <c r="H9" i="2"/>
  <c r="F9" i="2"/>
  <c r="J8" i="2"/>
  <c r="H8" i="2"/>
  <c r="D8" i="2"/>
  <c r="B8" i="2"/>
  <c r="J7" i="2"/>
  <c r="H7" i="2"/>
  <c r="D7" i="2"/>
  <c r="B7" i="2"/>
  <c r="U70" i="7" l="1"/>
  <c r="U72" i="7"/>
  <c r="M10" i="2"/>
  <c r="G71" i="7"/>
  <c r="B10" i="2"/>
  <c r="D10" i="2"/>
  <c r="H10" i="2"/>
  <c r="F10" i="2"/>
  <c r="J10" i="2"/>
  <c r="G13" i="7" l="1"/>
  <c r="G72" i="7" s="1"/>
</calcChain>
</file>

<file path=xl/sharedStrings.xml><?xml version="1.0" encoding="utf-8"?>
<sst xmlns="http://schemas.openxmlformats.org/spreadsheetml/2006/main" count="462" uniqueCount="382">
  <si>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</si>
  <si>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</si>
  <si>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</si>
  <si>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</si>
  <si>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</si>
  <si>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</si>
  <si>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</si>
  <si>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</si>
  <si>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</si>
  <si>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</si>
  <si>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</si>
  <si>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</si>
  <si>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</si>
  <si>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</si>
  <si>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</si>
  <si>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</si>
  <si>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</si>
  <si>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</si>
  <si>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2 курс</t>
  </si>
  <si>
    <t>3 курс</t>
  </si>
  <si>
    <t>Всего занятий</t>
  </si>
  <si>
    <t>3 семестр</t>
  </si>
  <si>
    <t>4 семестр</t>
  </si>
  <si>
    <t>5 семестр</t>
  </si>
  <si>
    <t>6 семестр</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</si>
  <si>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</si>
  <si>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</si>
  <si>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</si>
  <si>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</si>
  <si>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</si>
  <si>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</si>
  <si>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</si>
  <si>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</si>
  <si>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</si>
  <si>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ИТОГО:</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</si>
  <si>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</si>
  <si>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</si>
  <si>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</si>
  <si>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</si>
  <si>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</si>
  <si>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</si>
  <si>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</si>
  <si>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</si>
  <si>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</si>
  <si>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</si>
  <si>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</si>
  <si>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</si>
  <si>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</si>
  <si>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</si>
  <si>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</si>
  <si>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6</t>
  </si>
  <si>
    <t>Безопасность жизнедеятельности</t>
  </si>
  <si>
    <t>Иностранный язык в профессиональной 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</si>
  <si>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</si>
  <si>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</si>
  <si>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</si>
  <si>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</si>
  <si>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</si>
  <si>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</si>
  <si>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</si>
  <si>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</si>
  <si>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</si>
  <si>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</si>
  <si>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</si>
  <si>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</si>
  <si>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Общепрофессиональные дисциплины</t>
  </si>
  <si>
    <t>ОП 01</t>
  </si>
  <si>
    <t>ОП 02</t>
  </si>
  <si>
    <t>ОП 03</t>
  </si>
  <si>
    <t>ОП 04</t>
  </si>
  <si>
    <t>ОП 05</t>
  </si>
  <si>
    <t>ОП 06</t>
  </si>
  <si>
    <t>ОП 07</t>
  </si>
  <si>
    <t>ПМ 00</t>
  </si>
  <si>
    <t>ПМ 01</t>
  </si>
  <si>
    <t>Математический и общий естественнонаучный цикл</t>
  </si>
  <si>
    <t>ОГСЭ 01</t>
  </si>
  <si>
    <t>ОГСЭ 02</t>
  </si>
  <si>
    <t>ОГСЭ 03</t>
  </si>
  <si>
    <t>ОГСЭ 04</t>
  </si>
  <si>
    <t>ОГСЭ 05</t>
  </si>
  <si>
    <t>Всего часов  в неделю</t>
  </si>
  <si>
    <t>в т.ч.</t>
  </si>
  <si>
    <t>Объем образовательной программы</t>
  </si>
  <si>
    <t>3. Перечень кабинетов, лабораторий, мастерских и др. для подготовки по профессии / специальности СПО</t>
  </si>
  <si>
    <t>№</t>
  </si>
  <si>
    <t>4. Пояснительная записка</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</si>
  <si>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</si>
  <si>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</si>
  <si>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</si>
  <si>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</si>
  <si>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</si>
  <si>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2. План учебного процесса</t>
  </si>
  <si>
    <t>Лаборатории:</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</si>
  <si>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</si>
  <si>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</si>
  <si>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</si>
  <si>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</si>
  <si>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</si>
  <si>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МДК 01.01</t>
  </si>
  <si>
    <t>МДК 04.01</t>
  </si>
  <si>
    <t>8</t>
  </si>
  <si>
    <t>Производственная  практика</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</si>
  <si>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</si>
  <si>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</si>
  <si>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</si>
  <si>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</si>
  <si>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</si>
  <si>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вариативная часть</t>
  </si>
  <si>
    <t>Общий гуманитарный  и социально экономический цикл</t>
  </si>
  <si>
    <t xml:space="preserve">не менее </t>
  </si>
  <si>
    <t>Общепрофессиональный цикл</t>
  </si>
  <si>
    <t>Формируемые компетенции</t>
  </si>
  <si>
    <t xml:space="preserve">Государственная итоговая аттестация </t>
  </si>
  <si>
    <t>Изменения в структуру образовательной программы не внесены</t>
  </si>
  <si>
    <t>1.1</t>
  </si>
  <si>
    <t>Дипломный проект (работа)</t>
  </si>
  <si>
    <t>Выполнение дипломного проекта (работы) с</t>
  </si>
  <si>
    <t>с</t>
  </si>
  <si>
    <t>(всего 4нед.)</t>
  </si>
  <si>
    <t>Защита дипломного проекта (работы)</t>
  </si>
  <si>
    <t>ОП 09</t>
  </si>
  <si>
    <t>ОП 10</t>
  </si>
  <si>
    <t>ОГСЭ 06</t>
  </si>
  <si>
    <r>
      <t xml:space="preserve">1. Сводные данные по бюджету времени </t>
    </r>
    <r>
      <rPr>
        <i/>
        <sz val="14"/>
        <rFont val="Arial Narrow"/>
        <family val="2"/>
        <charset val="204"/>
      </rPr>
      <t>(в академических часах и неделях)</t>
    </r>
  </si>
  <si>
    <t>Аудиторные занятия</t>
  </si>
  <si>
    <t xml:space="preserve">в т.ч. лабораторные и практические занятия </t>
  </si>
  <si>
    <t>Основы бережливого производства</t>
  </si>
  <si>
    <t>Кабинеты:</t>
  </si>
  <si>
    <t>Спортивный зал;</t>
  </si>
  <si>
    <t>библиотека, читальный зал с выходом в интернет;</t>
  </si>
  <si>
    <t>актовый зал.</t>
  </si>
  <si>
    <t>ГИА 00</t>
  </si>
  <si>
    <t>МДК 02.01</t>
  </si>
  <si>
    <t>МДК 02.02</t>
  </si>
  <si>
    <t>УП 02</t>
  </si>
  <si>
    <t>ПП 02</t>
  </si>
  <si>
    <t>УП 01</t>
  </si>
  <si>
    <t>ПП 01</t>
  </si>
  <si>
    <t>МДК 01.02</t>
  </si>
  <si>
    <t>Консультации, в т.ч. ИОП</t>
  </si>
  <si>
    <t>Курсовая работа Индивидуальный общеобраз. проект</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</si>
  <si>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</si>
  <si>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</si>
  <si>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</si>
  <si>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</si>
  <si>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</si>
  <si>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</si>
  <si>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</si>
  <si>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код</t>
  </si>
  <si>
    <t>наименование специальности</t>
  </si>
  <si>
    <t>Уровень образования, необходимый для приема на обучение</t>
  </si>
  <si>
    <t>Квалификация:</t>
  </si>
  <si>
    <t>Направаление:</t>
  </si>
  <si>
    <t>Область профессиональной деятельности:</t>
  </si>
  <si>
    <t>Форма обучения:</t>
  </si>
  <si>
    <t>Нормативный срок освоения ОПОП:</t>
  </si>
  <si>
    <t>Год начала подготовки по УП:</t>
  </si>
  <si>
    <t>Профиль получаемого профессионального образования:</t>
  </si>
  <si>
    <t xml:space="preserve">Приказ об утверждении ФГОС </t>
  </si>
  <si>
    <t>от</t>
  </si>
  <si>
    <t>(ред. от 01.09.2022)</t>
  </si>
  <si>
    <t>ПМ 02</t>
  </si>
  <si>
    <t>УП 04</t>
  </si>
  <si>
    <t>Основы социологии и политология</t>
  </si>
  <si>
    <t>Производственная практика по ПМ 01</t>
  </si>
  <si>
    <t>ПМ 04</t>
  </si>
  <si>
    <t>Общий гуманитарнй и социально-экономический цикл</t>
  </si>
  <si>
    <t>Другие формы:  РК, ИК</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</si>
  <si>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</si>
  <si>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</si>
  <si>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</si>
  <si>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</si>
  <si>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</si>
  <si>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</si>
  <si>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устава ГБПОУ "КБКС"</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</si>
  <si>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</si>
  <si>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</si>
  <si>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</si>
  <si>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</si>
  <si>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</si>
  <si>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</si>
  <si>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</si>
  <si>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</si>
  <si>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</si>
  <si>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</si>
  <si>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</si>
  <si>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</si>
  <si>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</si>
  <si>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</si>
  <si>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</si>
  <si>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Порядок организации самостоятельной работы (в случае наличия) и оценка её результатов:</t>
  </si>
  <si>
    <t>Описывается процедура проведения ГИА сроки её проведения и условия организации. Уровень заданий, порядок оценки.</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</si>
  <si>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</si>
  <si>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</si>
  <si>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</si>
  <si>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</si>
  <si>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</si>
  <si>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</si>
  <si>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</si>
  <si>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</si>
  <si>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</si>
  <si>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</si>
  <si>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</si>
  <si>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</si>
  <si>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</si>
  <si>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</si>
  <si>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</si>
  <si>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</si>
  <si>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</si>
  <si>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</si>
  <si>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</si>
  <si>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</si>
  <si>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</si>
  <si>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Государственный экзамен</t>
  </si>
  <si>
    <t>1.2</t>
  </si>
  <si>
    <t xml:space="preserve">Добавленная дисциплина: </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</si>
  <si>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</si>
  <si>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 xml:space="preserve">Добавленные дисциплины: </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</si>
  <si>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</si>
  <si>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</si>
  <si>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</si>
  <si>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1.</t>
  </si>
  <si>
    <t>2.</t>
  </si>
  <si>
    <t>3.</t>
  </si>
  <si>
    <t>4.</t>
  </si>
  <si>
    <t>5.</t>
  </si>
  <si>
    <t>6.</t>
  </si>
  <si>
    <t>7.</t>
  </si>
  <si>
    <t>8.</t>
  </si>
  <si>
    <t>9.</t>
  </si>
  <si>
    <t>Экологические основы природопользования</t>
  </si>
  <si>
    <t>Электрические станции, сети и системы</t>
  </si>
  <si>
    <t>06 Электроэнергетика</t>
  </si>
  <si>
    <t>Электро- и теплоэнергетика</t>
  </si>
  <si>
    <t>Инженерная графика</t>
  </si>
  <si>
    <t>Электротехника и электроника</t>
  </si>
  <si>
    <t>Метрология, стандартизация и сертификация</t>
  </si>
  <si>
    <t>Техническая механика</t>
  </si>
  <si>
    <t>Материаловедение</t>
  </si>
  <si>
    <t>Информационные технологии в профессиональной деятельности</t>
  </si>
  <si>
    <t>Охрана труда</t>
  </si>
  <si>
    <t>Обслуживание электрооборудования электрических станций, сетей и систем</t>
  </si>
  <si>
    <t>Техническое обслуживание электрооборудования электрических станций, сетей и систем</t>
  </si>
  <si>
    <t>Наладка электрооборудования электрических станций, сетей и систем</t>
  </si>
  <si>
    <t>Учебная практика по ПМ 01</t>
  </si>
  <si>
    <t>Техническая эксплуатация электрооборудования электрических станций, сетей и систем</t>
  </si>
  <si>
    <t>Релейная защита электрооборудования электрических станций, сетей и систем</t>
  </si>
  <si>
    <t>Учебная практика по ПМ 02</t>
  </si>
  <si>
    <t>Производственная практика по ПМ 02</t>
  </si>
  <si>
    <t>Контроль и управление технологическими процессами</t>
  </si>
  <si>
    <t>Автоматизированные системы управления в электроэнергосистемах</t>
  </si>
  <si>
    <t>Учет и реализация электрической энергии</t>
  </si>
  <si>
    <t>ПМ 03</t>
  </si>
  <si>
    <t>МДК 03.01</t>
  </si>
  <si>
    <t>МДК 03.02</t>
  </si>
  <si>
    <t>УП 03</t>
  </si>
  <si>
    <t>ПП 03</t>
  </si>
  <si>
    <t>Учебная практика по ПМ 03</t>
  </si>
  <si>
    <t>Производственная практика по ПМ 03</t>
  </si>
  <si>
    <t>Диагностика состояния электрооборудования электрических станций, сетей и систем</t>
  </si>
  <si>
    <t>Техническая диагностика и ремонт электрооборудования</t>
  </si>
  <si>
    <t>Организация и управление производственным подразделением</t>
  </si>
  <si>
    <t>Основы управления персоналом производственного подразделения</t>
  </si>
  <si>
    <t>Производственная практика по ПМ 05</t>
  </si>
  <si>
    <t>ПП 05</t>
  </si>
  <si>
    <t>МДК 05.01</t>
  </si>
  <si>
    <t>ПМ 05</t>
  </si>
  <si>
    <t>Выполнение работ по одной или нескольким профессиям рабочих, должностям служащих</t>
  </si>
  <si>
    <t>ПМ 06</t>
  </si>
  <si>
    <t>19929 Электрослесарь по ремонту электрооборудования электростанций</t>
  </si>
  <si>
    <t xml:space="preserve">МДК 06.01 </t>
  </si>
  <si>
    <t>19848 Электромонтер по обслуживанию электрооборудования электростанций</t>
  </si>
  <si>
    <t>ПП 04</t>
  </si>
  <si>
    <t>Производственная практика по ПМ 04</t>
  </si>
  <si>
    <t>Учебная практика по ПМ 04</t>
  </si>
  <si>
    <t>Гуманитарных дисциплин;</t>
  </si>
  <si>
    <t>Истории;</t>
  </si>
  <si>
    <t>Психологии общения;</t>
  </si>
  <si>
    <t>Иностранного языка;</t>
  </si>
  <si>
    <t>Математики;</t>
  </si>
  <si>
    <t>Инженерной графики;</t>
  </si>
  <si>
    <t>Материаловедения;</t>
  </si>
  <si>
    <t>Метрологии, стандартизации и сертификации;</t>
  </si>
  <si>
    <t>Охраны труда;</t>
  </si>
  <si>
    <t>Технической механики;</t>
  </si>
  <si>
    <t>Электротехники и электроники;</t>
  </si>
  <si>
    <t>Информационных технологий в профессиональной деятельности;</t>
  </si>
  <si>
    <t>Безопасности жизнедеятельности;</t>
  </si>
  <si>
    <t>Основ экономики.</t>
  </si>
  <si>
    <t>Эксплуатации и ремонта электрических станций, сетей и систем;</t>
  </si>
  <si>
    <t>Электрооборудования электрических станций,  сетей и систем;</t>
  </si>
  <si>
    <t>Релейной защиты, автоматики электроэнергетических систем;</t>
  </si>
  <si>
    <t>Электрических машин и трансформаторов;</t>
  </si>
  <si>
    <t>Технической механики.</t>
  </si>
  <si>
    <t xml:space="preserve">Мастерские: </t>
  </si>
  <si>
    <t xml:space="preserve">Слесарно-механическая; </t>
  </si>
  <si>
    <r>
      <t>Электромонтажная</t>
    </r>
    <r>
      <rPr>
        <b/>
        <sz val="12"/>
        <color rgb="FF000000"/>
        <rFont val="Times New Roman"/>
        <family val="1"/>
        <charset val="204"/>
      </rPr>
      <t>.</t>
    </r>
  </si>
  <si>
    <t>Экологии и природопользования;</t>
  </si>
  <si>
    <t>Рассредоточено</t>
  </si>
  <si>
    <t>6,8</t>
  </si>
  <si>
    <t>11.</t>
  </si>
  <si>
    <t>ДзК - комплексный дифференцированный зачёт</t>
  </si>
  <si>
    <t>приказа Минобрнауки России от 22.12.2017 N 1248 (ред. от 01.09.2022) "Об утверждении федерального государственного образовательного стандарта среднего профессионального образования по специальности 13.02.03 "Электрические станции, сети и системы" (Зарегистрировано в Минюсте России 18.01.2018 N 49678)</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</si>
  <si>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13.02.03 "Электрические станции, сети и системы"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</si>
  <si>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ФГОС СПО специальности 13.02.03 "Электрические станции, сети и системы"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</si>
  <si>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13.02.03 "Электрические станции, сети и системы", Государственная итоговая аттестация проводится в форме  защиты дипломной работы (проекта) и демонстрационного экзамена. </t>
  </si>
  <si>
    <r>
      <rPr>
        <sz val="12"/>
        <rFont val="Arial Narrow"/>
        <family val="2"/>
        <charset val="204"/>
      </rPr>
      <t>На основную часть отводится 71% от объема образовательной программы, вариативную часть предоставлено 29% (1296) часа, которые распределены следующим образом:</t>
    </r>
    <r>
      <rPr>
        <sz val="12"/>
        <color rgb="FFFF0000"/>
        <rFont val="Arial Narrow"/>
        <family val="2"/>
        <charset val="204"/>
      </rPr>
      <t xml:space="preserve">
</t>
    </r>
  </si>
  <si>
    <t>По дисциплинам цикла ЕН запланированы дифференцированные зачеты.</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</si>
  <si>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97,8% от объема учебных циклов образовательной программы, следовательно, самостоятельная работа обучающихся составляет 21,2%.</t>
  </si>
  <si>
    <t>МДК 06.02</t>
  </si>
  <si>
    <t>ПП 06.01</t>
  </si>
  <si>
    <t>ПП 06.02</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</si>
  <si>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</si>
  <si>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r>
      <rPr>
        <u/>
        <sz val="12"/>
        <rFont val="Arial Narrow"/>
        <family val="2"/>
        <charset val="204"/>
      </rPr>
      <t xml:space="preserve">В профессиональном цикле </t>
    </r>
    <r>
      <rPr>
        <sz val="12"/>
        <rFont val="Arial Narrow"/>
        <family val="2"/>
        <charset val="204"/>
      </rPr>
      <t xml:space="preserve"> экзамены проводятся по всем профессиональным модулям. По ПМ 06 планируется проведение квалификационного экзамена.На проведение практик, в ГБПОУ "КБКС" по специальности 13.02.03 "Электрические станции, сети и системы", отводится 44,4 %  от объёма профессионального цикла образовательной программы, по завершению которых проводятся дифференцированные зачеты.</t>
    </r>
  </si>
  <si>
    <t>Формируемые компетенции:</t>
  </si>
  <si>
    <t xml:space="preserve">МДК 06.01/ ПП </t>
  </si>
  <si>
    <t>МДК 06.02/ ПП</t>
  </si>
  <si>
    <t>Единого тарифно-квалификационного справочника работ и профессий рабочих (ЕТКС), 2019. Выпуск №9. Работы и профессии рабочих электроэнергетики ЕТКС, утвержденого Постановлением Министерства труда и социального развития Российской Федерации от 12 марта 1999 г. N 5 (В редакции Приказа Минздравсоцразвития РФ от 03.10.2005 N 614)</t>
  </si>
  <si>
    <t>Выполнение работ всех видов сложности по эксплуатации электротехнического оборудования ТЭС (подстанции ТЭС): Обслуживание электрооборудования электростанции и обеспечение его надежной работы. Контроль за состоянием релейной защиты, дистанционного управления, сигнализации и электроавтоматики, за режимом работы турбогенераторов. Оперативные переключения в распределительных устройствах. Перевод генераторов с водородного охлаждения на воздушное и наоборот. Проверка мегаомметром состояния изоляции электрооборудования. Измерение электрических параметров электроизмерительными клещами. Выявление и устранение неисправностей в работе обслуживаемого оборудования. Ликвидация аварийных ситуаций на электрооборудовании. Вывод электрооборудования в ремонт, подготовка рабочих мест и допуск рабочих для производства ремонтных работ. Ввод оборудования в работу.</t>
  </si>
  <si>
    <t>Производство простых работ по ремонту ЭТО ТЭС: Слесарная обработка деталей по 12 - 14 квалитетам (5 - 7 классам точности). Очистка, промывка и протирка демонтированных деталей и сборочных единиц электротехнического оборудования электростанций. Изготовление простых металлических и изоляционных конструкций. Подача на рабочее место, подготовка к работе и уборка слесарного инструмента, инвентаря, приспособлений и материалов. Упаковка электроизмерительных приборов, мерительного инструмента и аппаратуры для перевозки. Несложные малярные и плотницкие работы, несложные такелажные работы, связанные с перемещением отдельных деталей и узлов. Разборка, ремонт и сборка простых деталей и узлов электрических машин, силовых кабелей напряжением до 3 кВ, силовых сухих и масляных трансформаторов I и II габаритов мощностью до 1000 кВ.А напряжением до 10 кВ, оборудования и аппаратуры распределительных устройств напряжением до 10 кВ, вводов напряжением до 35 кВ; несложные работы по ремонту и изготовлению главной изоляции трансформаторов I - II габаритов, корпусной изоляции электрических машин, проверка и ремонт простой пуско-регулирующей аппаратуры под руководством электрослесаря более высокой квалификации.</t>
  </si>
  <si>
    <t>Профессиональный модуль "Выполнение работ по одной или нескольким профессиям рабочих должностям служащих введен на основании протокола заседания Студенческого совета протокол № 1 от 11.03 2024 в рамках реализяции Положения о порядке участия обучающихся колледжа в формировании содержания своего профессионального образования</t>
  </si>
  <si>
    <t>по 23.06.2027</t>
  </si>
  <si>
    <t>по 16.06.2027</t>
  </si>
  <si>
    <t>по 30.06.2027</t>
  </si>
  <si>
    <t>Техник-электрик</t>
  </si>
  <si>
    <t>Культура народов КБР</t>
  </si>
  <si>
    <t>Основы экономики (с основами предпринимательской деятельности)</t>
  </si>
  <si>
    <t>Основы финансовой грамотности</t>
  </si>
  <si>
    <t>ОГСЭ 07</t>
  </si>
  <si>
    <t>ТО-17 нед</t>
  </si>
  <si>
    <t>ТО-16 нед., ПА - 1 нед.</t>
  </si>
  <si>
    <t>Эм</t>
  </si>
  <si>
    <t>ЭмК</t>
  </si>
  <si>
    <t>Учебная</t>
  </si>
  <si>
    <t xml:space="preserve">Производственная </t>
  </si>
  <si>
    <t xml:space="preserve">Учебная </t>
  </si>
  <si>
    <t xml:space="preserve">Производственная  </t>
  </si>
  <si>
    <t xml:space="preserve">Учебная  </t>
  </si>
  <si>
    <t>5,6</t>
  </si>
  <si>
    <t>5</t>
  </si>
  <si>
    <t>4</t>
  </si>
  <si>
    <r>
      <rPr>
        <u/>
        <sz val="12"/>
        <rFont val="Arial Narrow"/>
        <family val="2"/>
        <charset val="204"/>
      </rPr>
      <t>По циклу ОГСЭ</t>
    </r>
    <r>
      <rPr>
        <sz val="12"/>
        <rFont val="Arial Narrow"/>
        <family val="2"/>
        <charset val="204"/>
      </rPr>
      <t xml:space="preserve"> предусмотрены диифференцированные зачеты</t>
    </r>
    <r>
      <rPr>
        <sz val="12"/>
        <rFont val="Arial Narrow"/>
        <family val="2"/>
        <charset val="204"/>
      </rPr>
      <t>.</t>
    </r>
  </si>
  <si>
    <t>Среднее общее образование</t>
  </si>
  <si>
    <t>-</t>
  </si>
  <si>
    <t>2 г. 10 мес.</t>
  </si>
  <si>
    <r>
      <rPr>
        <u/>
        <sz val="12"/>
        <rFont val="Arial Narrow"/>
        <family val="2"/>
        <charset val="204"/>
      </rPr>
      <t xml:space="preserve">В общепрофессиональном циклке </t>
    </r>
    <r>
      <rPr>
        <sz val="12"/>
        <rFont val="Arial Narrow"/>
        <family val="2"/>
        <charset val="204"/>
      </rPr>
      <t>предусмотрены экзамены по дисциплинам ОП 01 "Инженерная графика", ОП 02 "Электротехника и электроника",  ОП 03 "Метрология, стандартизация и сертификация", ОП 04 "Техническая механика", ОП 05 "Материаловедение". По все остальным дисциплина запланирован дифференцированный зачет.</t>
    </r>
  </si>
  <si>
    <t>4.1. Формирование структуры ООП с учетом вариативной части</t>
  </si>
  <si>
    <r>
      <t>4.1.1.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</si>
  <si>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r>
      <rPr>
        <sz val="12"/>
        <rFont val="Arial Narrow"/>
        <family val="2"/>
        <charset val="204"/>
      </rPr>
      <t>4.1.2.</t>
    </r>
    <r>
      <rPr>
        <b/>
        <sz val="12"/>
        <rFont val="Arial Narrow"/>
        <family val="2"/>
        <charset val="204"/>
      </rPr>
      <t xml:space="preserve">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</si>
  <si>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4.2.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</si>
  <si>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 xml:space="preserve">4.3.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</si>
  <si>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t>4.4.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</si>
  <si>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5. Государственная  (итоговая) аттестация:</t>
  </si>
  <si>
    <t>6. Программа базовой подготовки</t>
  </si>
  <si>
    <t>ОП 08</t>
  </si>
  <si>
    <t>ОП 11</t>
  </si>
  <si>
    <t>Оп 11</t>
  </si>
  <si>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финансовой грамотности в различных жизненных ситуациях</t>
  </si>
  <si>
    <t>В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</si>
  <si>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80/72</t>
  </si>
  <si>
    <t>92/72</t>
  </si>
  <si>
    <t>ЭК - экзамен комплексный</t>
  </si>
  <si>
    <t>ЭмК - экзамен по модулю комплексный</t>
  </si>
  <si>
    <t>ТО - 6 нед., УП - 1 нед, ПП - 10 нед, ПА - 1 нед. ГИА - 6 нед</t>
  </si>
  <si>
    <t>Эм -экзамен по модулю</t>
  </si>
  <si>
    <t>3м</t>
  </si>
  <si>
    <t>4мК</t>
  </si>
  <si>
    <t>6м</t>
  </si>
  <si>
    <t>3,4,5,6</t>
  </si>
  <si>
    <t>4К</t>
  </si>
  <si>
    <t>1 семестр</t>
  </si>
  <si>
    <t>2 семестр</t>
  </si>
  <si>
    <t>Учебная практика "Электромонтер"</t>
  </si>
  <si>
    <t>ТО - 9 нед., УП - 8 нед., ПП - 6 нед., ПА - 1 нед.</t>
  </si>
  <si>
    <t>ТО-13 нед., ПП - 3 нед., ПА - 1 нед.</t>
  </si>
  <si>
    <t>ТО - 21 нед., УП - 3 нед., ПА - 1 нед</t>
  </si>
  <si>
    <t>4Кв</t>
  </si>
  <si>
    <t>18590 Слесарь-электрик по ремонту электрооборудования</t>
  </si>
  <si>
    <t>19861 Электромонтер по ремонту и обслуживанию электрооборудования</t>
  </si>
  <si>
    <t>Учебная практика "Слесарь-электрик"</t>
  </si>
  <si>
    <t>приказа Министерства просвещения РФ от 14 июля 2023 г. N 534 "Об утверждении Перечня профессий рабочих, должностей служащих, по которым осуществляется профессиональное обучение"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</si>
</sst>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dd/mm/yy;@"/>
    <numFmt numFmtId="167" formatCode="#,##0;[Red]#,##0"/>
  </numFmts>
  <fonts count="43"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b/>
      <sz val="14"/>
      <color theme="0" tint="-0.14999847407452621"/>
      <name val="Arial Narrow"/>
      <family val="2"/>
      <charset val="204"/>
    </font>
    <font>
      <sz val="11"/>
      <color theme="0" tint="-0.14999847407452621"/>
      <name val="Arial Narrow"/>
      <family val="2"/>
      <charset val="204"/>
    </font>
    <font>
      <b/>
      <sz val="12"/>
      <color theme="1"/>
      <name val="Times New Roman"/>
      <family val="1"/>
      <charset val="204"/>
    </font>
    <font>
      <sz val="12"/>
      <color theme="1"/>
      <name val="Times New Roman"/>
      <family val="1"/>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u/>
      <sz val="12"/>
      <name val="Arial Narrow"/>
      <family val="2"/>
      <charset val="204"/>
    </font>
    <font>
      <sz val="12"/>
      <color rgb="FF000000"/>
      <name val="Arial Narrow"/>
      <family val="2"/>
      <charset val="204"/>
    </font>
    <font>
      <b/>
      <sz val="14"/>
      <name val="Calibri"/>
      <family val="2"/>
      <charset val="204"/>
      <scheme val="minor"/>
    </font>
    <font>
      <b/>
      <sz val="8"/>
      <name val="Arial Narrow"/>
      <family val="2"/>
      <charset val="204"/>
    </font>
    <font>
      <sz val="12"/>
      <color rgb="FF000000"/>
      <name val="Times New Roman"/>
      <family val="1"/>
      <charset val="204"/>
    </font>
    <font>
      <b/>
      <sz val="12"/>
      <color rgb="FF000000"/>
      <name val="Times New Roman"/>
      <family val="1"/>
      <charset val="204"/>
    </font>
    <font>
      <sz val="12"/>
      <color rgb="FFFF0000"/>
      <name val="Arial Narrow"/>
      <family val="2"/>
      <charset val="204"/>
    </font>
    <font>
      <sz val="14"/>
      <name val="Times New Roman"/>
      <family val="1"/>
      <charset val="204"/>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33" fillId="0" borderId="0" applyNumberFormat="0" applyFill="0" applyBorder="0" applyAlignment="0" applyProtection="0"/>
  </cellStyleXfs>
  <cellXfs count="338">
    <xf numFmtId="0" fontId="0" fillId="0" borderId="0" xfId="0"/>
    <xf numFmtId="0" fontId="9" fillId="0" borderId="0" xfId="0" applyFont="1"/>
    <xf numFmtId="0" fontId="8" fillId="0" borderId="2" xfId="0" applyFont="1" applyBorder="1" applyAlignment="1">
      <alignment horizontal="left"/>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8" fillId="0" borderId="8" xfId="0" applyFont="1" applyBorder="1" applyAlignment="1">
      <alignment horizontal="left" wrapText="1"/>
    </xf>
    <xf numFmtId="0" fontId="8" fillId="0" borderId="8" xfId="0" applyFont="1" applyBorder="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top" wrapText="1"/>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8" fillId="0" borderId="2" xfId="0" applyFont="1" applyBorder="1" applyAlignment="1">
      <alignment horizontal="center" vertical="top"/>
    </xf>
    <xf numFmtId="49" fontId="11" fillId="0" borderId="14" xfId="2" applyNumberFormat="1" applyFont="1" applyFill="1" applyBorder="1" applyAlignment="1">
      <alignment horizontal="left" vertical="center" wrapText="1"/>
    </xf>
    <xf numFmtId="49" fontId="8" fillId="0" borderId="2" xfId="0" applyNumberFormat="1" applyFont="1" applyBorder="1" applyAlignment="1">
      <alignment horizontal="center" wrapText="1"/>
    </xf>
    <xf numFmtId="0" fontId="8" fillId="0" borderId="2" xfId="0" applyFont="1" applyBorder="1" applyAlignment="1">
      <alignment horizontal="center" wrapText="1"/>
    </xf>
    <xf numFmtId="49" fontId="8" fillId="0" borderId="2" xfId="0" applyNumberFormat="1" applyFont="1" applyBorder="1" applyAlignment="1">
      <alignment horizontal="center" vertical="top" wrapText="1"/>
    </xf>
    <xf numFmtId="0" fontId="11"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1" fillId="0" borderId="0" xfId="0" applyNumberFormat="1" applyFont="1" applyAlignment="1">
      <alignment horizontal="center" vertical="center"/>
    </xf>
    <xf numFmtId="0" fontId="5" fillId="0" borderId="2" xfId="0" applyFont="1" applyBorder="1" applyAlignment="1">
      <alignment horizontal="lef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justify" vertical="center"/>
    </xf>
    <xf numFmtId="0" fontId="24" fillId="0" borderId="0" xfId="0" applyFont="1" applyAlignment="1">
      <alignment horizontal="justify" vertical="center"/>
    </xf>
    <xf numFmtId="0" fontId="8" fillId="5" borderId="2" xfId="0" applyFont="1" applyFill="1" applyBorder="1" applyAlignment="1">
      <alignment horizontal="center" vertical="center" wrapText="1"/>
    </xf>
    <xf numFmtId="0" fontId="8" fillId="6" borderId="0" xfId="0" applyFont="1" applyFill="1" applyAlignment="1">
      <alignment horizontal="left" vertical="center"/>
    </xf>
    <xf numFmtId="49" fontId="8" fillId="5" borderId="2" xfId="0" applyNumberFormat="1" applyFont="1" applyFill="1" applyBorder="1" applyAlignment="1">
      <alignment horizontal="center" wrapText="1"/>
    </xf>
    <xf numFmtId="0" fontId="8" fillId="5" borderId="2" xfId="0" applyFont="1" applyFill="1" applyBorder="1" applyAlignment="1">
      <alignment horizontal="center" wrapText="1"/>
    </xf>
    <xf numFmtId="0" fontId="8" fillId="5" borderId="2" xfId="0" applyFont="1" applyFill="1" applyBorder="1" applyAlignment="1">
      <alignment horizontal="center"/>
    </xf>
    <xf numFmtId="0" fontId="8" fillId="5" borderId="2" xfId="0" applyFont="1" applyFill="1" applyBorder="1" applyAlignment="1">
      <alignment vertical="center" wrapText="1"/>
    </xf>
    <xf numFmtId="0" fontId="8" fillId="5" borderId="8" xfId="0" applyFont="1" applyFill="1" applyBorder="1" applyAlignment="1">
      <alignment horizontal="left" wrapText="1"/>
    </xf>
    <xf numFmtId="0" fontId="8" fillId="5" borderId="8" xfId="0" applyFont="1" applyFill="1" applyBorder="1" applyAlignment="1">
      <alignment horizontal="left"/>
    </xf>
    <xf numFmtId="0" fontId="8" fillId="0" borderId="2" xfId="0" applyFont="1" applyBorder="1" applyAlignment="1">
      <alignment horizontal="center" vertical="center"/>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9" fillId="0" borderId="0" xfId="0" applyFont="1" applyBorder="1" applyAlignment="1"/>
    <xf numFmtId="0" fontId="7" fillId="0" borderId="0" xfId="0" applyFont="1" applyBorder="1" applyAlignment="1">
      <alignment vertical="center"/>
    </xf>
    <xf numFmtId="0" fontId="10" fillId="0" borderId="0" xfId="0" applyFont="1" applyBorder="1" applyAlignment="1"/>
    <xf numFmtId="165" fontId="10" fillId="0" borderId="0" xfId="4" applyFont="1" applyBorder="1" applyAlignment="1">
      <alignment wrapText="1"/>
    </xf>
    <xf numFmtId="0" fontId="11" fillId="0" borderId="0" xfId="0" applyFont="1" applyBorder="1" applyAlignment="1">
      <alignment vertical="center"/>
    </xf>
    <xf numFmtId="0" fontId="6" fillId="0" borderId="0" xfId="0" applyFont="1" applyBorder="1" applyAlignment="1">
      <alignment vertical="center"/>
    </xf>
    <xf numFmtId="0" fontId="9" fillId="0" borderId="30" xfId="0" applyFont="1" applyBorder="1"/>
    <xf numFmtId="0" fontId="28" fillId="0" borderId="0" xfId="0" applyFont="1" applyBorder="1" applyAlignment="1"/>
    <xf numFmtId="0" fontId="28" fillId="0" borderId="0" xfId="0" applyFont="1" applyBorder="1" applyAlignment="1">
      <alignment horizontal="center"/>
    </xf>
    <xf numFmtId="166" fontId="28" fillId="0" borderId="30" xfId="0" applyNumberFormat="1" applyFont="1" applyBorder="1" applyAlignment="1">
      <alignment horizontal="center"/>
    </xf>
    <xf numFmtId="0" fontId="29" fillId="0" borderId="0" xfId="0" applyFont="1" applyBorder="1" applyAlignment="1">
      <alignment horizontal="center" vertical="center"/>
    </xf>
    <xf numFmtId="0" fontId="29" fillId="0" borderId="0" xfId="0" applyFont="1" applyBorder="1" applyAlignment="1"/>
    <xf numFmtId="165" fontId="10" fillId="0" borderId="0" xfId="4" applyFont="1" applyBorder="1" applyAlignment="1">
      <alignment vertical="center" wrapText="1"/>
    </xf>
    <xf numFmtId="0" fontId="9" fillId="0" borderId="30" xfId="0" applyFont="1" applyBorder="1" applyAlignment="1">
      <alignment horizontal="center"/>
    </xf>
    <xf numFmtId="0" fontId="9" fillId="0" borderId="30" xfId="0" applyFont="1" applyBorder="1" applyAlignment="1">
      <alignment horizontal="center" wrapText="1"/>
    </xf>
    <xf numFmtId="0" fontId="20"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11" fillId="5" borderId="7" xfId="0" applyFont="1" applyFill="1" applyBorder="1" applyAlignment="1">
      <alignment horizontal="left"/>
    </xf>
    <xf numFmtId="0" fontId="8" fillId="5" borderId="2" xfId="0" applyFont="1" applyFill="1" applyBorder="1" applyAlignment="1">
      <alignment horizontal="center" vertical="center"/>
    </xf>
    <xf numFmtId="1" fontId="11" fillId="5" borderId="2" xfId="0" applyNumberFormat="1" applyFont="1" applyFill="1" applyBorder="1" applyAlignment="1">
      <alignment horizontal="center" vertical="center"/>
    </xf>
    <xf numFmtId="49" fontId="5" fillId="0" borderId="0" xfId="0" applyNumberFormat="1" applyFont="1" applyAlignment="1">
      <alignment horizontal="left"/>
    </xf>
    <xf numFmtId="164"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applyAlignment="1"/>
    <xf numFmtId="14" fontId="5" fillId="0" borderId="0" xfId="0" applyNumberFormat="1" applyFont="1"/>
    <xf numFmtId="0" fontId="5" fillId="5" borderId="8" xfId="0" applyFont="1" applyFill="1" applyBorder="1" applyAlignment="1">
      <alignment horizontal="left"/>
    </xf>
    <xf numFmtId="0" fontId="11" fillId="5" borderId="4" xfId="0" applyFont="1" applyFill="1" applyBorder="1" applyAlignment="1">
      <alignment horizontal="left"/>
    </xf>
    <xf numFmtId="0" fontId="11" fillId="5" borderId="3" xfId="0" applyFont="1" applyFill="1" applyBorder="1" applyAlignment="1">
      <alignment horizontal="left" wrapText="1"/>
    </xf>
    <xf numFmtId="0" fontId="11" fillId="5" borderId="2" xfId="0" applyFont="1" applyFill="1" applyBorder="1" applyAlignment="1">
      <alignment horizontal="center" vertical="center" wrapText="1"/>
    </xf>
    <xf numFmtId="0" fontId="11" fillId="5" borderId="6" xfId="0" applyFont="1" applyFill="1" applyBorder="1" applyAlignment="1">
      <alignment horizontal="left"/>
    </xf>
    <xf numFmtId="0" fontId="11" fillId="5" borderId="7" xfId="0" applyFont="1" applyFill="1" applyBorder="1" applyAlignment="1">
      <alignment horizontal="left" wrapText="1"/>
    </xf>
    <xf numFmtId="0" fontId="9" fillId="5" borderId="2" xfId="0" applyFont="1" applyFill="1" applyBorder="1" applyAlignment="1">
      <alignment horizontal="left" wrapText="1"/>
    </xf>
    <xf numFmtId="164" fontId="15" fillId="0" borderId="2" xfId="0" applyNumberFormat="1" applyFont="1" applyBorder="1" applyAlignment="1">
      <alignment horizontal="right" vertical="top" wrapText="1"/>
    </xf>
    <xf numFmtId="0" fontId="21" fillId="0" borderId="2" xfId="0" applyFont="1" applyBorder="1" applyAlignment="1">
      <alignment horizontal="left"/>
    </xf>
    <xf numFmtId="0" fontId="5" fillId="0" borderId="2" xfId="0" applyFont="1" applyBorder="1" applyAlignment="1">
      <alignment vertical="top" wrapText="1"/>
    </xf>
    <xf numFmtId="0" fontId="36" fillId="0" borderId="2" xfId="0" applyFont="1" applyBorder="1" applyAlignment="1">
      <alignment horizontal="center" vertical="center"/>
    </xf>
    <xf numFmtId="167" fontId="15" fillId="0" borderId="6" xfId="4" applyNumberFormat="1" applyFont="1" applyFill="1" applyBorder="1" applyAlignment="1">
      <alignment horizontal="right" vertical="top" wrapText="1"/>
    </xf>
    <xf numFmtId="0" fontId="5" fillId="5" borderId="2" xfId="0" applyNumberFormat="1" applyFont="1" applyFill="1" applyBorder="1" applyAlignment="1">
      <alignment horizontal="right" vertical="center"/>
    </xf>
    <xf numFmtId="0" fontId="5" fillId="5" borderId="2" xfId="0" applyFont="1" applyFill="1" applyBorder="1" applyAlignment="1">
      <alignment horizontal="left" vertical="center"/>
    </xf>
    <xf numFmtId="164" fontId="15" fillId="0" borderId="2" xfId="0" applyNumberFormat="1" applyFont="1" applyBorder="1" applyAlignment="1">
      <alignment vertical="top" wrapText="1"/>
    </xf>
    <xf numFmtId="0" fontId="5" fillId="0" borderId="2" xfId="4" applyNumberFormat="1" applyFont="1" applyFill="1" applyBorder="1" applyAlignment="1">
      <alignment horizontal="right" vertical="top" wrapText="1"/>
    </xf>
    <xf numFmtId="0" fontId="11" fillId="5" borderId="2" xfId="0" applyFont="1" applyFill="1" applyBorder="1" applyAlignment="1">
      <alignment horizontal="center" vertical="center"/>
    </xf>
    <xf numFmtId="0" fontId="37" fillId="5" borderId="2" xfId="0" applyFont="1" applyFill="1" applyBorder="1" applyAlignment="1">
      <alignment horizontal="center" vertical="center"/>
    </xf>
    <xf numFmtId="0" fontId="11" fillId="5" borderId="31"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textRotation="90" wrapText="1"/>
    </xf>
    <xf numFmtId="0" fontId="5" fillId="5" borderId="6" xfId="0" applyFont="1" applyFill="1" applyBorder="1" applyAlignment="1">
      <alignment horizontal="left" vertical="center" wrapText="1"/>
    </xf>
    <xf numFmtId="0" fontId="16" fillId="5" borderId="6"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1" fontId="11" fillId="5" borderId="2" xfId="0" applyNumberFormat="1" applyFont="1" applyFill="1" applyBorder="1" applyAlignment="1">
      <alignment horizontal="center" vertical="center" wrapText="1"/>
    </xf>
    <xf numFmtId="0" fontId="15" fillId="5" borderId="2" xfId="0" applyFont="1" applyFill="1" applyBorder="1" applyAlignment="1">
      <alignment horizontal="left" vertical="center"/>
    </xf>
    <xf numFmtId="0" fontId="11" fillId="5" borderId="2" xfId="0" applyFont="1" applyFill="1" applyBorder="1" applyAlignment="1">
      <alignment horizontal="center"/>
    </xf>
    <xf numFmtId="49" fontId="11" fillId="5" borderId="2" xfId="0" applyNumberFormat="1" applyFont="1" applyFill="1" applyBorder="1" applyAlignment="1">
      <alignment horizontal="center"/>
    </xf>
    <xf numFmtId="1" fontId="8" fillId="5" borderId="2" xfId="0" applyNumberFormat="1" applyFont="1" applyFill="1" applyBorder="1" applyAlignment="1">
      <alignment horizontal="center" vertical="center"/>
    </xf>
    <xf numFmtId="0" fontId="11" fillId="5" borderId="31" xfId="0" applyFont="1" applyFill="1" applyBorder="1" applyAlignment="1">
      <alignment horizontal="center" vertical="center" wrapText="1"/>
    </xf>
    <xf numFmtId="0" fontId="8" fillId="5" borderId="2" xfId="0" applyFont="1" applyFill="1" applyBorder="1" applyAlignment="1">
      <alignment vertical="center"/>
    </xf>
    <xf numFmtId="0" fontId="11" fillId="5" borderId="2" xfId="0" applyFont="1" applyFill="1" applyBorder="1" applyAlignment="1">
      <alignment vertical="center"/>
    </xf>
    <xf numFmtId="0" fontId="22" fillId="5" borderId="2" xfId="0" applyFont="1" applyFill="1" applyBorder="1" applyAlignment="1">
      <alignment horizontal="center" vertical="center"/>
    </xf>
    <xf numFmtId="1" fontId="11" fillId="5" borderId="2" xfId="0" applyNumberFormat="1" applyFont="1" applyFill="1" applyBorder="1" applyAlignment="1">
      <alignment vertical="center"/>
    </xf>
    <xf numFmtId="0" fontId="15" fillId="5" borderId="4" xfId="0" applyFont="1" applyFill="1" applyBorder="1" applyAlignment="1">
      <alignment horizontal="left" vertical="center"/>
    </xf>
    <xf numFmtId="0" fontId="11" fillId="5" borderId="4" xfId="0" applyFont="1" applyFill="1" applyBorder="1" applyAlignment="1">
      <alignment vertical="center" wrapText="1"/>
    </xf>
    <xf numFmtId="0" fontId="18" fillId="5" borderId="2" xfId="0" applyFont="1" applyFill="1" applyBorder="1" applyAlignment="1">
      <alignment horizontal="center" vertical="center"/>
    </xf>
    <xf numFmtId="0" fontId="23" fillId="5" borderId="2" xfId="0" applyFont="1" applyFill="1" applyBorder="1" applyAlignment="1">
      <alignment horizontal="center" vertical="center"/>
    </xf>
    <xf numFmtId="0" fontId="16" fillId="5" borderId="2" xfId="0" applyFont="1" applyFill="1" applyBorder="1" applyAlignment="1">
      <alignment vertical="center"/>
    </xf>
    <xf numFmtId="0" fontId="18" fillId="5" borderId="2" xfId="0" applyFont="1" applyFill="1" applyBorder="1" applyAlignment="1">
      <alignment vertical="center"/>
    </xf>
    <xf numFmtId="0" fontId="8" fillId="5" borderId="34" xfId="0" applyFont="1" applyFill="1" applyBorder="1" applyAlignment="1">
      <alignment horizontal="left" wrapText="1"/>
    </xf>
    <xf numFmtId="0" fontId="7" fillId="0" borderId="2" xfId="0" applyFont="1" applyBorder="1" applyAlignment="1">
      <alignment vertical="center" wrapText="1"/>
    </xf>
    <xf numFmtId="0" fontId="15" fillId="5" borderId="4" xfId="0" applyFont="1" applyFill="1" applyBorder="1" applyAlignment="1">
      <alignment horizontal="left"/>
    </xf>
    <xf numFmtId="0" fontId="11" fillId="5" borderId="4" xfId="0" applyFont="1" applyFill="1" applyBorder="1" applyAlignment="1">
      <alignment horizontal="left" wrapText="1"/>
    </xf>
    <xf numFmtId="0" fontId="15" fillId="0" borderId="0" xfId="0" applyFont="1" applyAlignment="1">
      <alignment horizontal="left" vertical="center"/>
    </xf>
    <xf numFmtId="0" fontId="5" fillId="0" borderId="0" xfId="0" applyFont="1" applyAlignment="1">
      <alignment horizontal="left"/>
    </xf>
    <xf numFmtId="0" fontId="5" fillId="0" borderId="2" xfId="0" applyFont="1" applyBorder="1" applyAlignment="1">
      <alignment horizontal="center" vertical="top" wrapText="1"/>
    </xf>
    <xf numFmtId="0" fontId="21" fillId="0" borderId="0" xfId="0" applyFont="1" applyAlignment="1">
      <alignment horizontal="left"/>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25" fillId="0" borderId="0" xfId="0" applyFont="1" applyAlignment="1">
      <alignment vertical="center"/>
    </xf>
    <xf numFmtId="0" fontId="39" fillId="0" borderId="0" xfId="0" applyFont="1" applyAlignment="1">
      <alignment horizontal="justify" vertical="center"/>
    </xf>
    <xf numFmtId="0" fontId="8" fillId="5" borderId="2" xfId="0" applyFont="1" applyFill="1" applyBorder="1" applyAlignment="1">
      <alignment horizontal="left" wrapText="1"/>
    </xf>
    <xf numFmtId="0" fontId="7" fillId="0" borderId="2" xfId="0" applyFont="1" applyBorder="1" applyAlignment="1">
      <alignment horizontal="left" wrapText="1"/>
    </xf>
    <xf numFmtId="0" fontId="7" fillId="0" borderId="4" xfId="0" applyFont="1" applyBorder="1" applyAlignment="1">
      <alignment horizontal="left" wrapText="1"/>
    </xf>
    <xf numFmtId="0" fontId="8" fillId="0" borderId="2" xfId="0" applyFont="1" applyBorder="1" applyAlignment="1">
      <alignment horizontal="left" wrapText="1"/>
    </xf>
    <xf numFmtId="0" fontId="5" fillId="0" borderId="5" xfId="0" applyFont="1" applyBorder="1" applyAlignment="1">
      <alignment horizontal="left" vertical="center" wrapText="1"/>
    </xf>
    <xf numFmtId="0" fontId="21" fillId="0" borderId="0" xfId="0" applyFont="1" applyAlignment="1">
      <alignment horizontal="left"/>
    </xf>
    <xf numFmtId="164" fontId="15" fillId="0" borderId="2" xfId="4" applyNumberFormat="1" applyFont="1" applyFill="1" applyBorder="1" applyAlignment="1">
      <alignment horizontal="right" vertical="top" wrapText="1"/>
    </xf>
    <xf numFmtId="2" fontId="11" fillId="5" borderId="2" xfId="0" applyNumberFormat="1" applyFont="1" applyFill="1" applyBorder="1" applyAlignment="1">
      <alignment horizontal="center" vertical="center"/>
    </xf>
    <xf numFmtId="0" fontId="21" fillId="0" borderId="0" xfId="0" applyFont="1" applyAlignment="1">
      <alignment horizontal="left"/>
    </xf>
    <xf numFmtId="0" fontId="5" fillId="0" borderId="0" xfId="0" applyFont="1" applyAlignment="1">
      <alignment horizontal="left"/>
    </xf>
    <xf numFmtId="0" fontId="21" fillId="0" borderId="2" xfId="0" applyFont="1" applyBorder="1" applyAlignment="1">
      <alignment vertical="center" wrapText="1"/>
    </xf>
    <xf numFmtId="0" fontId="15" fillId="0" borderId="6" xfId="4" applyNumberFormat="1" applyFont="1" applyFill="1" applyBorder="1" applyAlignment="1">
      <alignment horizontal="right" vertical="top" wrapText="1"/>
    </xf>
    <xf numFmtId="0" fontId="8" fillId="7" borderId="2" xfId="0" applyFont="1" applyFill="1" applyBorder="1" applyAlignment="1">
      <alignment horizontal="center" vertical="center"/>
    </xf>
    <xf numFmtId="0" fontId="8" fillId="5" borderId="7" xfId="0" applyFont="1" applyFill="1" applyBorder="1" applyAlignment="1">
      <alignment horizontal="left" wrapText="1"/>
    </xf>
    <xf numFmtId="0" fontId="8" fillId="5" borderId="31" xfId="0" applyFont="1" applyFill="1" applyBorder="1" applyAlignment="1">
      <alignment horizontal="center" vertical="center"/>
    </xf>
    <xf numFmtId="0" fontId="8" fillId="5" borderId="31" xfId="0" applyFont="1" applyFill="1" applyBorder="1" applyAlignment="1">
      <alignment horizontal="center" vertical="center" wrapText="1"/>
    </xf>
    <xf numFmtId="1" fontId="11" fillId="7" borderId="2" xfId="0" applyNumberFormat="1" applyFont="1" applyFill="1" applyBorder="1" applyAlignment="1">
      <alignment horizontal="center" vertical="center"/>
    </xf>
    <xf numFmtId="0" fontId="11" fillId="7" borderId="2" xfId="0" applyFont="1" applyFill="1" applyBorder="1" applyAlignment="1">
      <alignment horizontal="center" vertical="center"/>
    </xf>
    <xf numFmtId="2" fontId="11" fillId="7" borderId="2"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wrapText="1"/>
    </xf>
    <xf numFmtId="0" fontId="21" fillId="0" borderId="0" xfId="0" applyFont="1" applyAlignment="1">
      <alignment horizontal="left"/>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0" borderId="2" xfId="0" applyFont="1" applyBorder="1" applyAlignment="1">
      <alignment vertical="center" wrapText="1"/>
    </xf>
    <xf numFmtId="0" fontId="8" fillId="5" borderId="20"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1" fontId="8" fillId="5" borderId="2" xfId="2" applyNumberFormat="1" applyFont="1" applyFill="1" applyBorder="1" applyAlignment="1">
      <alignment horizontal="left" vertical="center" wrapText="1"/>
    </xf>
    <xf numFmtId="0" fontId="8" fillId="5" borderId="2" xfId="1"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0" xfId="0" applyFont="1" applyFill="1" applyAlignment="1">
      <alignment horizontal="left"/>
    </xf>
    <xf numFmtId="0" fontId="8" fillId="5" borderId="3" xfId="0" applyFont="1" applyFill="1" applyBorder="1"/>
    <xf numFmtId="0" fontId="8" fillId="5" borderId="4"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42" fillId="5" borderId="8" xfId="0" applyFont="1" applyFill="1" applyBorder="1" applyAlignment="1">
      <alignment vertical="center" wrapText="1"/>
    </xf>
    <xf numFmtId="0" fontId="11" fillId="0" borderId="4" xfId="0" applyFont="1" applyBorder="1" applyAlignment="1">
      <alignment vertical="center" wrapText="1"/>
    </xf>
    <xf numFmtId="0" fontId="8" fillId="5" borderId="6" xfId="0" applyFont="1" applyFill="1" applyBorder="1" applyAlignment="1">
      <alignment vertical="center" wrapText="1"/>
    </xf>
    <xf numFmtId="0" fontId="8" fillId="5" borderId="4" xfId="0" applyFont="1" applyFill="1" applyBorder="1" applyAlignment="1">
      <alignment vertical="center" wrapText="1"/>
    </xf>
    <xf numFmtId="0" fontId="11" fillId="0" borderId="2" xfId="0" applyFont="1" applyBorder="1" applyAlignment="1">
      <alignment vertical="center" wrapText="1"/>
    </xf>
    <xf numFmtId="0" fontId="8" fillId="0" borderId="4" xfId="0" applyFont="1" applyBorder="1" applyAlignment="1">
      <alignment vertical="center" wrapText="1"/>
    </xf>
    <xf numFmtId="0" fontId="11" fillId="0" borderId="2" xfId="0" applyFont="1" applyBorder="1" applyAlignment="1">
      <alignment horizontal="left" vertical="center" wrapText="1"/>
    </xf>
    <xf numFmtId="0" fontId="5"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16" fillId="7" borderId="6" xfId="0"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0" fontId="7" fillId="5" borderId="2" xfId="0" applyFont="1" applyFill="1" applyBorder="1" applyAlignment="1">
      <alignment vertical="center" wrapText="1"/>
    </xf>
    <xf numFmtId="0" fontId="8" fillId="5" borderId="2" xfId="0" applyFont="1" applyFill="1" applyBorder="1" applyAlignment="1">
      <alignment horizontal="center" vertical="center" wrapText="1"/>
    </xf>
    <xf numFmtId="0" fontId="8" fillId="0" borderId="2" xfId="0" applyFont="1" applyBorder="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vertical="center" wrapText="1"/>
    </xf>
    <xf numFmtId="0" fontId="9" fillId="0" borderId="0" xfId="0" applyFont="1" applyBorder="1" applyAlignment="1">
      <alignment horizontal="center" wrapText="1"/>
    </xf>
    <xf numFmtId="0" fontId="8" fillId="5" borderId="2" xfId="0" applyFont="1" applyFill="1" applyBorder="1" applyAlignment="1">
      <alignment horizontal="center" vertical="center"/>
    </xf>
    <xf numFmtId="0" fontId="5" fillId="0" borderId="0" xfId="0" applyFont="1" applyAlignment="1">
      <alignment horizontal="left"/>
    </xf>
    <xf numFmtId="0" fontId="9" fillId="0" borderId="0" xfId="0" applyFont="1" applyAlignment="1">
      <alignment horizontal="left"/>
    </xf>
    <xf numFmtId="165" fontId="30" fillId="0" borderId="0" xfId="4" applyFont="1" applyBorder="1" applyAlignment="1">
      <alignment horizontal="left" wrapText="1"/>
    </xf>
    <xf numFmtId="165" fontId="31" fillId="0" borderId="0" xfId="4" applyFont="1" applyBorder="1" applyAlignment="1">
      <alignment horizontal="left" vertical="center" wrapText="1"/>
    </xf>
    <xf numFmtId="165" fontId="9" fillId="0" borderId="0" xfId="4" applyFont="1" applyBorder="1" applyAlignment="1">
      <alignment horizontal="left" vertical="center" wrapText="1"/>
    </xf>
    <xf numFmtId="0" fontId="30" fillId="0" borderId="0" xfId="0" applyFont="1" applyBorder="1" applyAlignment="1">
      <alignment horizontal="left"/>
    </xf>
    <xf numFmtId="0" fontId="9" fillId="0" borderId="30" xfId="0" applyFont="1" applyBorder="1" applyAlignment="1">
      <alignment horizontal="left"/>
    </xf>
    <xf numFmtId="0" fontId="9" fillId="0" borderId="0" xfId="0" applyFont="1" applyBorder="1" applyAlignment="1">
      <alignment horizontal="center"/>
    </xf>
    <xf numFmtId="0" fontId="26" fillId="0" borderId="0" xfId="0" applyFont="1" applyBorder="1" applyAlignment="1">
      <alignment horizontal="center" vertical="center"/>
    </xf>
    <xf numFmtId="0" fontId="21" fillId="0" borderId="0" xfId="0" applyFont="1" applyBorder="1" applyAlignment="1">
      <alignment horizontal="center"/>
    </xf>
    <xf numFmtId="0" fontId="27" fillId="0" borderId="0" xfId="0" applyFont="1" applyBorder="1" applyAlignment="1">
      <alignment horizontal="center"/>
    </xf>
    <xf numFmtId="0" fontId="19" fillId="0" borderId="0" xfId="0" applyFont="1" applyBorder="1" applyAlignment="1">
      <alignment horizontal="center" vertical="center"/>
    </xf>
    <xf numFmtId="0" fontId="11" fillId="0" borderId="0" xfId="0" applyFont="1" applyBorder="1" applyAlignment="1">
      <alignment horizontal="center" vertical="center"/>
    </xf>
    <xf numFmtId="0" fontId="20" fillId="0" borderId="0" xfId="0" applyFont="1" applyBorder="1" applyAlignment="1">
      <alignment horizontal="left" vertical="center" wrapText="1"/>
    </xf>
    <xf numFmtId="0" fontId="28" fillId="0" borderId="30" xfId="0" applyFont="1" applyBorder="1" applyAlignment="1">
      <alignment horizontal="left"/>
    </xf>
    <xf numFmtId="0" fontId="29" fillId="0" borderId="33" xfId="0" applyFont="1" applyBorder="1" applyAlignment="1">
      <alignment horizontal="left" vertical="center"/>
    </xf>
    <xf numFmtId="165" fontId="13" fillId="0" borderId="0" xfId="4" applyFont="1" applyBorder="1" applyAlignment="1">
      <alignment vertical="center"/>
    </xf>
    <xf numFmtId="0" fontId="32" fillId="0" borderId="0" xfId="0" applyFont="1" applyBorder="1" applyAlignment="1">
      <alignment horizontal="left"/>
    </xf>
    <xf numFmtId="0" fontId="30" fillId="0" borderId="0" xfId="0" applyFont="1" applyAlignment="1">
      <alignment horizontal="left" wrapText="1"/>
    </xf>
    <xf numFmtId="0" fontId="8" fillId="0" borderId="0" xfId="5" applyFont="1" applyAlignment="1">
      <alignment horizontal="left"/>
    </xf>
    <xf numFmtId="0" fontId="20" fillId="0" borderId="0" xfId="0" applyFont="1" applyBorder="1" applyAlignment="1">
      <alignment horizontal="left" wrapText="1"/>
    </xf>
    <xf numFmtId="0" fontId="8" fillId="0" borderId="0" xfId="0" applyFont="1" applyBorder="1" applyAlignment="1">
      <alignment horizontal="left" vertical="center"/>
    </xf>
    <xf numFmtId="0" fontId="7" fillId="0" borderId="0" xfId="0" applyFont="1" applyBorder="1" applyAlignment="1">
      <alignment vertical="center"/>
    </xf>
    <xf numFmtId="0" fontId="20" fillId="0" borderId="0" xfId="0" applyFont="1" applyBorder="1" applyAlignment="1">
      <alignment horizontal="left"/>
    </xf>
    <xf numFmtId="14" fontId="9" fillId="0" borderId="30" xfId="0" applyNumberFormat="1" applyFont="1" applyBorder="1" applyAlignment="1">
      <alignment horizontal="center"/>
    </xf>
    <xf numFmtId="0" fontId="9" fillId="0" borderId="30" xfId="0" applyFont="1" applyBorder="1" applyAlignment="1">
      <alignment horizont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5" fillId="5" borderId="2" xfId="0" applyFont="1" applyFill="1" applyBorder="1" applyAlignment="1">
      <alignment horizontal="left" vertical="center" textRotation="90" wrapText="1"/>
    </xf>
    <xf numFmtId="0" fontId="5" fillId="5" borderId="2"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165" fontId="5" fillId="5" borderId="2" xfId="4" applyFont="1" applyFill="1" applyBorder="1" applyAlignment="1">
      <alignment horizontal="center" vertical="center" textRotation="90" wrapText="1"/>
    </xf>
    <xf numFmtId="0" fontId="8" fillId="7"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0" borderId="0" xfId="0" applyFont="1" applyAlignment="1">
      <alignment horizontal="left" vertical="center" wrapText="1"/>
    </xf>
    <xf numFmtId="0" fontId="11" fillId="5" borderId="2" xfId="0" applyFont="1" applyFill="1" applyBorder="1" applyAlignment="1">
      <alignment horizontal="left" vertical="center"/>
    </xf>
    <xf numFmtId="0" fontId="18" fillId="5" borderId="2" xfId="0" applyFont="1" applyFill="1" applyBorder="1" applyAlignment="1">
      <alignment horizontal="center" vertical="center" textRotation="90" wrapText="1"/>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6" fillId="0" borderId="0" xfId="0" applyFont="1" applyAlignment="1">
      <alignment horizontal="center" vertical="center" wrapText="1"/>
    </xf>
    <xf numFmtId="49" fontId="5" fillId="0" borderId="0" xfId="0" applyNumberFormat="1" applyFont="1" applyAlignment="1">
      <alignment horizontal="left" vertical="top" wrapText="1"/>
    </xf>
    <xf numFmtId="0" fontId="19" fillId="0" borderId="0" xfId="0" applyFont="1" applyAlignment="1">
      <alignment horizontal="left" vertical="top" wrapText="1"/>
    </xf>
    <xf numFmtId="0" fontId="3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15" fillId="0" borderId="0" xfId="0" applyFont="1" applyAlignment="1">
      <alignment horizontal="left" vertical="top" wrapText="1"/>
    </xf>
    <xf numFmtId="14" fontId="5" fillId="0" borderId="30" xfId="0" applyNumberFormat="1" applyFont="1" applyBorder="1" applyAlignment="1">
      <alignment horizontal="left"/>
    </xf>
    <xf numFmtId="49" fontId="5" fillId="0" borderId="30" xfId="0" applyNumberFormat="1" applyFont="1" applyBorder="1" applyAlignment="1">
      <alignment horizontal="left"/>
    </xf>
    <xf numFmtId="0" fontId="21" fillId="0" borderId="0" xfId="0" applyFont="1" applyAlignment="1">
      <alignment horizontal="left" vertical="center" wrapText="1"/>
    </xf>
    <xf numFmtId="0" fontId="5" fillId="0" borderId="8" xfId="0" applyFont="1" applyBorder="1" applyAlignment="1">
      <alignment vertical="top" wrapText="1"/>
    </xf>
    <xf numFmtId="0" fontId="5" fillId="0" borderId="32" xfId="0" applyFont="1" applyBorder="1" applyAlignment="1">
      <alignment vertical="top" wrapText="1"/>
    </xf>
    <xf numFmtId="0" fontId="5" fillId="0" borderId="31" xfId="0" applyFont="1" applyBorder="1" applyAlignment="1">
      <alignment vertical="top" wrapText="1"/>
    </xf>
    <xf numFmtId="0" fontId="21" fillId="0" borderId="0" xfId="0" applyFont="1" applyAlignment="1">
      <alignment horizontal="left"/>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0" fontId="21" fillId="5" borderId="2" xfId="0" applyFont="1" applyFill="1" applyBorder="1" applyAlignment="1">
      <alignment horizontal="left" vertical="center" wrapText="1"/>
    </xf>
    <xf numFmtId="0" fontId="15" fillId="0" borderId="4" xfId="0" applyFont="1" applyBorder="1" applyAlignment="1">
      <alignment horizontal="left"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164" fontId="15" fillId="0" borderId="8" xfId="0" applyNumberFormat="1" applyFont="1" applyBorder="1" applyAlignment="1">
      <alignment horizontal="center" vertical="top" wrapText="1"/>
    </xf>
    <xf numFmtId="164" fontId="15" fillId="0" borderId="32" xfId="0" applyNumberFormat="1" applyFont="1" applyBorder="1" applyAlignment="1">
      <alignment horizontal="center" vertical="top" wrapText="1"/>
    </xf>
    <xf numFmtId="164" fontId="15" fillId="0" borderId="31" xfId="0" applyNumberFormat="1" applyFont="1" applyBorder="1" applyAlignment="1">
      <alignment horizontal="center" vertical="top" wrapText="1"/>
    </xf>
    <xf numFmtId="0" fontId="15" fillId="0" borderId="2" xfId="0" applyFont="1" applyBorder="1" applyAlignment="1">
      <alignment horizontal="center" vertical="top" wrapText="1"/>
    </xf>
    <xf numFmtId="164" fontId="15" fillId="0" borderId="2" xfId="0" applyNumberFormat="1" applyFont="1" applyBorder="1" applyAlignment="1">
      <alignment horizontal="center" vertical="top" wrapText="1"/>
    </xf>
    <xf numFmtId="0" fontId="15" fillId="0" borderId="0" xfId="0" applyFont="1" applyAlignment="1">
      <alignment horizontal="left" vertical="center"/>
    </xf>
    <xf numFmtId="0" fontId="5" fillId="0" borderId="0" xfId="0" applyFont="1" applyAlignment="1">
      <alignment horizontal="left"/>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15" fillId="0" borderId="2" xfId="0" applyFont="1" applyBorder="1" applyAlignment="1">
      <alignment horizontal="left" vertical="top" wrapText="1"/>
    </xf>
    <xf numFmtId="164" fontId="15" fillId="0" borderId="2" xfId="4" applyNumberFormat="1" applyFont="1" applyFill="1" applyBorder="1" applyAlignment="1">
      <alignment horizontal="center" vertical="top" wrapText="1"/>
    </xf>
    <xf numFmtId="0" fontId="15" fillId="0" borderId="8" xfId="0" applyFont="1" applyBorder="1" applyAlignment="1">
      <alignment horizontal="left" vertical="top" wrapText="1"/>
    </xf>
    <xf numFmtId="0" fontId="15" fillId="0" borderId="32" xfId="0" applyFont="1" applyBorder="1" applyAlignment="1">
      <alignment horizontal="left" vertical="top" wrapText="1"/>
    </xf>
    <xf numFmtId="0" fontId="15" fillId="0" borderId="31" xfId="0" applyFont="1" applyBorder="1" applyAlignment="1">
      <alignment horizontal="left" vertical="top" wrapText="1"/>
    </xf>
    <xf numFmtId="0" fontId="5" fillId="0" borderId="2" xfId="0" applyFont="1" applyBorder="1" applyAlignment="1">
      <alignment horizontal="left" vertical="top" wrapText="1"/>
    </xf>
    <xf numFmtId="0" fontId="36" fillId="0" borderId="8" xfId="0" applyFont="1" applyBorder="1" applyAlignment="1">
      <alignment vertical="center" wrapText="1"/>
    </xf>
    <xf numFmtId="0" fontId="36" fillId="0" borderId="32" xfId="0" applyFont="1" applyBorder="1" applyAlignment="1">
      <alignment vertical="center" wrapText="1"/>
    </xf>
    <xf numFmtId="0" fontId="36" fillId="0" borderId="31" xfId="0" applyFont="1" applyBorder="1" applyAlignment="1">
      <alignment vertical="center" wrapText="1"/>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5" fillId="0" borderId="31" xfId="0" applyFont="1" applyBorder="1" applyAlignment="1">
      <alignment horizontal="left" vertical="center"/>
    </xf>
    <xf numFmtId="0" fontId="21" fillId="0" borderId="8" xfId="0" applyFont="1" applyBorder="1" applyAlignment="1">
      <alignment horizontal="left" wrapText="1"/>
    </xf>
    <xf numFmtId="0" fontId="21" fillId="0" borderId="32" xfId="0" applyFont="1" applyBorder="1" applyAlignment="1">
      <alignment horizontal="left" wrapText="1"/>
    </xf>
    <xf numFmtId="0" fontId="21" fillId="0" borderId="31" xfId="0" applyFont="1" applyBorder="1" applyAlignment="1">
      <alignment horizontal="left"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0" fontId="5" fillId="0" borderId="0" xfId="0" applyFont="1" applyAlignment="1">
      <alignment vertical="top" wrapText="1"/>
    </xf>
    <xf numFmtId="0" fontId="41" fillId="0" borderId="0" xfId="0" applyFont="1" applyAlignment="1">
      <alignment vertical="top" wrapText="1"/>
    </xf>
    <xf numFmtId="0" fontId="41" fillId="0" borderId="0" xfId="0" applyFont="1" applyAlignment="1">
      <alignment horizontal="left" vertical="top" wrapText="1"/>
    </xf>
    <xf numFmtId="165" fontId="15" fillId="0" borderId="2" xfId="4" applyFont="1" applyFill="1" applyBorder="1" applyAlignment="1">
      <alignment horizontal="center" vertical="top" wrapText="1"/>
    </xf>
    <xf numFmtId="0" fontId="15" fillId="0" borderId="0" xfId="0" applyFont="1" applyAlignment="1">
      <alignment horizontal="left"/>
    </xf>
    <xf numFmtId="0" fontId="5" fillId="0" borderId="0" xfId="0" applyFont="1" applyAlignment="1">
      <alignment horizontal="left" vertical="center"/>
    </xf>
    <xf numFmtId="0" fontId="8" fillId="5" borderId="2" xfId="0" applyFont="1" applyFill="1" applyBorder="1" applyAlignment="1">
      <alignment horizontal="center" vertical="center"/>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0" fontId="9" fillId="0" borderId="2" xfId="0" applyFont="1" applyBorder="1" applyAlignment="1">
      <alignment horizontal="left" vertical="center"/>
    </xf>
    <xf numFmtId="0" fontId="5" fillId="5" borderId="0" xfId="0" applyFont="1" applyFill="1" applyAlignment="1">
      <alignment horizontal="left"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AA7B118A6B629FCA856E0532452C3F82308A6427F335D67C035465B8B5696709A2657FAAF85DC96BFE4BD86673E067A717EB0AB373CA8948CAhCI"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view="pageBreakPreview" topLeftCell="A7" zoomScaleNormal="100" zoomScaleSheetLayoutView="100" workbookViewId="0">
      <selection activeCell="I33" sqref="I33"/>
    </sheetView>
  </sheetViews>
  <sheetFormatPr defaultRowHeight="18" x14ac:dyDescent="0.25"/>
  <cols>
    <col min="1" max="3" width="9.140625" style="1"/>
    <col min="4" max="4" width="10.7109375" style="1" customWidth="1"/>
    <col min="5" max="9" width="9.140625" style="1"/>
    <col min="10" max="10" width="10.140625" style="1" customWidth="1"/>
    <col min="11" max="16384" width="9.140625" style="1"/>
  </cols>
  <sheetData>
    <row r="1" spans="1:15" x14ac:dyDescent="0.25">
      <c r="A1" s="68"/>
      <c r="B1" s="68"/>
      <c r="C1" s="68"/>
      <c r="D1" s="68"/>
      <c r="E1" s="68"/>
      <c r="F1" s="69"/>
      <c r="G1" s="74"/>
      <c r="H1" s="74"/>
      <c r="I1" s="74"/>
      <c r="J1" s="68"/>
      <c r="L1" s="217" t="s">
        <v>142</v>
      </c>
      <c r="M1" s="217"/>
      <c r="N1" s="217"/>
      <c r="O1" s="68"/>
    </row>
    <row r="2" spans="1:15" x14ac:dyDescent="0.25">
      <c r="A2" s="68"/>
      <c r="B2" s="68"/>
      <c r="C2" s="68"/>
      <c r="D2" s="68"/>
      <c r="E2" s="68"/>
      <c r="F2" s="68"/>
      <c r="G2" s="70"/>
      <c r="H2" s="70"/>
      <c r="I2" s="70"/>
      <c r="J2" s="68"/>
      <c r="K2" s="73"/>
      <c r="L2" s="217" t="s">
        <v>143</v>
      </c>
      <c r="M2" s="217"/>
      <c r="N2" s="217"/>
      <c r="O2" s="68"/>
    </row>
    <row r="3" spans="1:15" x14ac:dyDescent="0.25">
      <c r="A3" s="68"/>
      <c r="B3" s="68"/>
      <c r="C3" s="68"/>
      <c r="D3" s="68"/>
      <c r="E3" s="68"/>
      <c r="F3" s="73"/>
      <c r="G3" s="73"/>
      <c r="H3" s="73"/>
      <c r="I3" s="73"/>
      <c r="J3" s="68"/>
      <c r="K3" s="68"/>
      <c r="L3" s="217" t="s">
        <v>144</v>
      </c>
      <c r="M3" s="217"/>
      <c r="N3" s="217"/>
      <c r="O3" s="68"/>
    </row>
    <row r="4" spans="1:15" x14ac:dyDescent="0.25">
      <c r="A4" s="68"/>
      <c r="B4" s="68"/>
      <c r="C4" s="68"/>
      <c r="D4" s="68"/>
      <c r="E4" s="68"/>
      <c r="F4" s="68"/>
      <c r="G4" s="68"/>
      <c r="H4" s="68"/>
      <c r="I4" s="68"/>
      <c r="J4" s="68"/>
      <c r="K4" s="68"/>
      <c r="L4" s="79"/>
      <c r="M4" s="79"/>
      <c r="N4" s="79"/>
      <c r="O4" s="68"/>
    </row>
    <row r="5" spans="1:15" x14ac:dyDescent="0.25">
      <c r="A5" s="68"/>
      <c r="B5" s="68"/>
      <c r="C5" s="68"/>
      <c r="D5" s="68"/>
      <c r="E5" s="68"/>
      <c r="F5" s="73"/>
      <c r="G5" s="73"/>
      <c r="H5" s="73"/>
      <c r="I5" s="73"/>
      <c r="J5" s="68"/>
      <c r="K5" s="68"/>
      <c r="L5" s="68"/>
      <c r="M5" s="68"/>
      <c r="N5" s="68"/>
      <c r="O5" s="68"/>
    </row>
    <row r="6" spans="1:15" ht="23.25" x14ac:dyDescent="0.25">
      <c r="A6" s="68"/>
      <c r="B6" s="68"/>
      <c r="C6" s="68"/>
      <c r="D6" s="68"/>
      <c r="E6" s="68"/>
      <c r="F6" s="68"/>
      <c r="G6" s="218" t="s">
        <v>89</v>
      </c>
      <c r="H6" s="218"/>
      <c r="I6" s="218"/>
      <c r="J6" s="218"/>
      <c r="K6" s="68"/>
      <c r="L6" s="68"/>
      <c r="M6" s="68"/>
      <c r="N6" s="68"/>
      <c r="O6" s="68"/>
    </row>
    <row r="7" spans="1:15" x14ac:dyDescent="0.25">
      <c r="A7" s="68"/>
      <c r="B7" s="68"/>
      <c r="C7" s="68"/>
      <c r="D7" s="68"/>
      <c r="E7" s="68"/>
      <c r="F7" s="219" t="s">
        <v>145</v>
      </c>
      <c r="G7" s="219"/>
      <c r="H7" s="219"/>
      <c r="I7" s="219"/>
      <c r="J7" s="219"/>
      <c r="K7" s="219"/>
      <c r="L7" s="68"/>
      <c r="M7" s="68"/>
      <c r="N7" s="68"/>
      <c r="O7" s="68"/>
    </row>
    <row r="8" spans="1:15" ht="18.75" x14ac:dyDescent="0.3">
      <c r="A8" s="220" t="s">
        <v>146</v>
      </c>
      <c r="B8" s="220"/>
      <c r="C8" s="220"/>
      <c r="D8" s="220"/>
      <c r="E8" s="220"/>
      <c r="F8" s="220"/>
      <c r="G8" s="220"/>
      <c r="H8" s="220"/>
      <c r="I8" s="220"/>
      <c r="J8" s="220"/>
      <c r="K8" s="220"/>
      <c r="L8" s="220"/>
      <c r="M8" s="220"/>
      <c r="N8" s="220"/>
      <c r="O8" s="220"/>
    </row>
    <row r="9" spans="1:15" ht="18.75" x14ac:dyDescent="0.3">
      <c r="A9" s="80"/>
      <c r="B9" s="221" t="s">
        <v>147</v>
      </c>
      <c r="C9" s="221"/>
      <c r="D9" s="221"/>
      <c r="E9" s="221"/>
      <c r="F9" s="221"/>
      <c r="G9" s="221"/>
      <c r="H9" s="221"/>
      <c r="I9" s="221"/>
      <c r="J9" s="221"/>
      <c r="K9" s="221"/>
      <c r="L9" s="221"/>
      <c r="M9" s="221"/>
      <c r="N9" s="221"/>
      <c r="O9" s="81"/>
    </row>
    <row r="10" spans="1:15" x14ac:dyDescent="0.25">
      <c r="A10" s="77"/>
      <c r="B10" s="77"/>
      <c r="C10" s="77"/>
      <c r="D10" s="77"/>
      <c r="E10" s="222" t="s">
        <v>90</v>
      </c>
      <c r="F10" s="222"/>
      <c r="G10" s="222"/>
      <c r="H10" s="222"/>
      <c r="I10" s="222"/>
      <c r="J10" s="222"/>
      <c r="K10" s="222"/>
      <c r="L10" s="222"/>
      <c r="M10" s="68"/>
      <c r="N10" s="68"/>
      <c r="O10" s="68"/>
    </row>
    <row r="11" spans="1:15" x14ac:dyDescent="0.25">
      <c r="A11" s="68"/>
      <c r="B11" s="68"/>
      <c r="C11" s="68"/>
      <c r="D11" s="68"/>
      <c r="E11" s="68"/>
      <c r="F11" s="68"/>
      <c r="G11" s="68"/>
      <c r="H11" s="68"/>
      <c r="I11" s="68"/>
      <c r="J11" s="68"/>
      <c r="K11" s="68"/>
      <c r="L11" s="68"/>
      <c r="M11" s="68"/>
      <c r="N11" s="68"/>
      <c r="O11" s="68"/>
    </row>
    <row r="12" spans="1:15" ht="18.75" x14ac:dyDescent="0.3">
      <c r="A12" s="71"/>
      <c r="B12" s="223" t="s">
        <v>148</v>
      </c>
      <c r="C12" s="223"/>
      <c r="D12" s="223"/>
      <c r="E12" s="82">
        <v>37665</v>
      </c>
      <c r="G12" s="224" t="s">
        <v>232</v>
      </c>
      <c r="H12" s="224"/>
      <c r="I12" s="224"/>
      <c r="J12" s="224"/>
      <c r="K12" s="224"/>
      <c r="L12" s="224"/>
      <c r="M12" s="224"/>
      <c r="N12" s="68"/>
      <c r="O12" s="68"/>
    </row>
    <row r="13" spans="1:15" x14ac:dyDescent="0.25">
      <c r="A13" s="71"/>
      <c r="B13" s="223"/>
      <c r="C13" s="223"/>
      <c r="D13" s="223"/>
      <c r="E13" s="83" t="s">
        <v>149</v>
      </c>
      <c r="F13" s="71"/>
      <c r="G13" s="225" t="s">
        <v>150</v>
      </c>
      <c r="H13" s="225"/>
      <c r="I13" s="225"/>
      <c r="J13" s="225"/>
      <c r="K13" s="225"/>
      <c r="L13" s="225"/>
      <c r="M13" s="225"/>
      <c r="N13" s="68"/>
      <c r="O13" s="68"/>
    </row>
    <row r="14" spans="1:15" ht="18.75" x14ac:dyDescent="0.3">
      <c r="A14" s="75"/>
      <c r="F14" s="80"/>
      <c r="N14" s="80"/>
      <c r="O14" s="68"/>
    </row>
    <row r="15" spans="1:15" x14ac:dyDescent="0.25">
      <c r="A15" s="75"/>
      <c r="B15" s="212" t="s">
        <v>151</v>
      </c>
      <c r="C15" s="212"/>
      <c r="D15" s="212"/>
      <c r="E15" s="213" t="s">
        <v>343</v>
      </c>
      <c r="F15" s="214"/>
      <c r="G15" s="214"/>
      <c r="H15" s="214"/>
      <c r="I15" s="214"/>
      <c r="N15" s="84"/>
      <c r="O15" s="68"/>
    </row>
    <row r="16" spans="1:15" x14ac:dyDescent="0.25">
      <c r="A16" s="73"/>
      <c r="B16" s="212"/>
      <c r="C16" s="212"/>
      <c r="D16" s="212"/>
      <c r="E16" s="214"/>
      <c r="F16" s="214"/>
      <c r="G16" s="214"/>
      <c r="H16" s="214"/>
      <c r="I16" s="214"/>
      <c r="J16" s="73"/>
      <c r="K16" s="68"/>
      <c r="L16" s="68"/>
      <c r="M16" s="68"/>
      <c r="N16" s="68"/>
      <c r="O16" s="68"/>
    </row>
    <row r="17" spans="1:15" ht="19.5" customHeight="1" x14ac:dyDescent="0.25">
      <c r="A17" s="76"/>
      <c r="I17" s="85"/>
      <c r="J17" s="85"/>
      <c r="K17" s="76"/>
      <c r="L17" s="76"/>
      <c r="M17" s="76"/>
      <c r="N17" s="76"/>
      <c r="O17" s="68"/>
    </row>
    <row r="18" spans="1:15" ht="18.75" x14ac:dyDescent="0.3">
      <c r="A18" s="68"/>
      <c r="B18" s="215" t="s">
        <v>152</v>
      </c>
      <c r="C18" s="215"/>
      <c r="E18" s="216" t="s">
        <v>325</v>
      </c>
      <c r="F18" s="216"/>
      <c r="G18" s="216"/>
      <c r="H18" s="216"/>
      <c r="I18" s="216"/>
      <c r="J18" s="216"/>
      <c r="K18" s="216"/>
      <c r="L18" s="216"/>
      <c r="M18" s="216"/>
      <c r="N18" s="216"/>
      <c r="O18" s="68"/>
    </row>
    <row r="19" spans="1:15" x14ac:dyDescent="0.25">
      <c r="A19" s="68"/>
      <c r="B19" s="68"/>
      <c r="C19" s="68"/>
      <c r="D19" s="68"/>
      <c r="E19" s="68"/>
      <c r="F19" s="68"/>
      <c r="G19" s="68"/>
      <c r="H19" s="68"/>
      <c r="I19" s="68"/>
      <c r="J19" s="68"/>
      <c r="K19" s="68"/>
      <c r="L19" s="68"/>
      <c r="M19" s="68"/>
      <c r="N19" s="68"/>
      <c r="O19" s="68"/>
    </row>
    <row r="20" spans="1:15" ht="18.75" x14ac:dyDescent="0.3">
      <c r="A20" s="68"/>
      <c r="B20" s="215" t="s">
        <v>153</v>
      </c>
      <c r="C20" s="215"/>
      <c r="D20" s="68"/>
      <c r="E20" s="216" t="s">
        <v>234</v>
      </c>
      <c r="F20" s="216"/>
      <c r="G20" s="216"/>
      <c r="H20" s="216"/>
      <c r="I20" s="216"/>
      <c r="J20" s="216"/>
      <c r="K20" s="216"/>
      <c r="L20" s="216"/>
      <c r="M20" s="216"/>
      <c r="N20" s="216"/>
      <c r="O20" s="68"/>
    </row>
    <row r="21" spans="1:15" x14ac:dyDescent="0.25">
      <c r="A21" s="68"/>
      <c r="B21" s="227"/>
      <c r="C21" s="227"/>
      <c r="D21" s="68"/>
      <c r="E21" s="68"/>
      <c r="F21" s="68"/>
      <c r="G21" s="68"/>
      <c r="H21" s="68"/>
      <c r="I21" s="68"/>
      <c r="J21" s="68"/>
      <c r="K21" s="68"/>
      <c r="L21" s="68"/>
      <c r="M21" s="68"/>
      <c r="N21" s="68"/>
      <c r="O21" s="68"/>
    </row>
    <row r="22" spans="1:15" x14ac:dyDescent="0.25">
      <c r="A22" s="68"/>
      <c r="B22" s="228" t="s">
        <v>154</v>
      </c>
      <c r="C22" s="228"/>
      <c r="D22" s="228"/>
      <c r="H22" s="73"/>
      <c r="I22" s="73"/>
      <c r="J22" s="73"/>
      <c r="K22" s="73"/>
      <c r="L22" s="73"/>
      <c r="M22" s="73"/>
      <c r="N22" s="73"/>
      <c r="O22" s="68"/>
    </row>
    <row r="23" spans="1:15" x14ac:dyDescent="0.25">
      <c r="A23" s="68"/>
      <c r="B23" s="228"/>
      <c r="C23" s="228"/>
      <c r="D23" s="228"/>
      <c r="E23" s="229" t="s">
        <v>233</v>
      </c>
      <c r="F23" s="229"/>
      <c r="G23" s="229"/>
      <c r="H23" s="229"/>
      <c r="I23" s="229"/>
      <c r="J23" s="229"/>
      <c r="K23" s="229"/>
      <c r="L23" s="86"/>
      <c r="M23" s="86"/>
      <c r="N23" s="86"/>
      <c r="O23" s="68"/>
    </row>
    <row r="24" spans="1:15" x14ac:dyDescent="0.25">
      <c r="A24" s="68"/>
      <c r="O24" s="68"/>
    </row>
    <row r="25" spans="1:15" x14ac:dyDescent="0.25">
      <c r="A25" s="68"/>
      <c r="B25" s="230" t="s">
        <v>155</v>
      </c>
      <c r="C25" s="230"/>
      <c r="D25" s="87" t="s">
        <v>91</v>
      </c>
      <c r="E25" s="219" t="s">
        <v>156</v>
      </c>
      <c r="F25" s="219"/>
      <c r="G25" s="219"/>
      <c r="H25" s="219"/>
      <c r="I25" s="79" t="s">
        <v>345</v>
      </c>
      <c r="J25" s="219" t="s">
        <v>157</v>
      </c>
      <c r="K25" s="219"/>
      <c r="L25" s="219"/>
      <c r="M25" s="219"/>
      <c r="N25" s="86">
        <v>2023</v>
      </c>
      <c r="O25" s="68"/>
    </row>
    <row r="26" spans="1:15" x14ac:dyDescent="0.25">
      <c r="A26" s="68"/>
      <c r="B26" s="88"/>
      <c r="C26" s="88"/>
      <c r="D26" s="88"/>
      <c r="I26" s="68"/>
      <c r="J26" s="68"/>
      <c r="K26" s="68"/>
      <c r="L26" s="68"/>
      <c r="M26" s="68"/>
      <c r="N26" s="68"/>
      <c r="O26" s="68"/>
    </row>
    <row r="27" spans="1:15" x14ac:dyDescent="0.25">
      <c r="A27" s="68"/>
      <c r="B27" s="228" t="s">
        <v>158</v>
      </c>
      <c r="C27" s="228"/>
      <c r="D27" s="228"/>
      <c r="J27" s="68"/>
      <c r="K27" s="68"/>
      <c r="L27" s="68"/>
      <c r="M27" s="68"/>
      <c r="N27" s="68"/>
      <c r="O27" s="68"/>
    </row>
    <row r="28" spans="1:15" ht="31.5" customHeight="1" x14ac:dyDescent="0.25">
      <c r="A28" s="68"/>
      <c r="B28" s="228"/>
      <c r="C28" s="228"/>
      <c r="D28" s="228"/>
      <c r="E28" s="216" t="s">
        <v>344</v>
      </c>
      <c r="F28" s="216"/>
      <c r="G28" s="216"/>
      <c r="H28" s="216"/>
      <c r="I28" s="216"/>
      <c r="J28" s="68"/>
      <c r="K28" s="89"/>
      <c r="L28" s="68"/>
      <c r="M28" s="68"/>
      <c r="N28" s="68"/>
      <c r="O28" s="68"/>
    </row>
    <row r="29" spans="1:15" x14ac:dyDescent="0.25">
      <c r="A29" s="68"/>
      <c r="J29" s="75"/>
      <c r="K29" s="68"/>
      <c r="L29" s="68"/>
      <c r="M29" s="68"/>
      <c r="N29" s="68"/>
      <c r="O29" s="68"/>
    </row>
    <row r="30" spans="1:15" x14ac:dyDescent="0.25">
      <c r="A30" s="68"/>
      <c r="B30" s="233" t="s">
        <v>159</v>
      </c>
      <c r="C30" s="233"/>
      <c r="D30" s="233"/>
      <c r="E30" s="89" t="s">
        <v>160</v>
      </c>
      <c r="F30" s="234">
        <v>43091</v>
      </c>
      <c r="G30" s="235"/>
      <c r="H30" s="69" t="s">
        <v>85</v>
      </c>
      <c r="I30" s="86">
        <v>1248</v>
      </c>
      <c r="J30" s="68"/>
      <c r="K30" s="211" t="s">
        <v>161</v>
      </c>
      <c r="L30" s="211"/>
      <c r="M30" s="211"/>
      <c r="N30" s="90"/>
      <c r="O30" s="68"/>
    </row>
    <row r="31" spans="1:15" x14ac:dyDescent="0.25">
      <c r="A31" s="68"/>
      <c r="B31" s="68"/>
      <c r="C31" s="68"/>
      <c r="D31" s="231"/>
      <c r="E31" s="231"/>
      <c r="F31" s="68"/>
      <c r="G31" s="68"/>
      <c r="H31" s="72"/>
      <c r="I31" s="68"/>
      <c r="J31" s="68"/>
      <c r="K31" s="68"/>
      <c r="L31" s="68"/>
      <c r="M31" s="68"/>
      <c r="N31" s="68"/>
      <c r="O31" s="68"/>
    </row>
    <row r="32" spans="1:15" x14ac:dyDescent="0.25">
      <c r="A32" s="68"/>
      <c r="B32" s="68"/>
      <c r="C32" s="68"/>
      <c r="D32" s="232"/>
      <c r="E32" s="232"/>
      <c r="F32" s="232"/>
      <c r="G32" s="232"/>
      <c r="H32" s="232"/>
      <c r="I32" s="232"/>
      <c r="J32" s="68"/>
      <c r="K32" s="68"/>
      <c r="L32" s="68"/>
      <c r="M32" s="68"/>
      <c r="N32" s="68"/>
      <c r="O32" s="68"/>
    </row>
    <row r="33" spans="1:15" x14ac:dyDescent="0.25">
      <c r="A33" s="68"/>
      <c r="B33" s="68"/>
      <c r="C33" s="68"/>
      <c r="D33" s="74"/>
      <c r="E33" s="74"/>
      <c r="F33" s="74"/>
      <c r="G33" s="74"/>
      <c r="H33" s="78"/>
      <c r="I33" s="74"/>
      <c r="J33" s="68"/>
      <c r="K33" s="68"/>
      <c r="L33" s="68"/>
      <c r="M33" s="68"/>
      <c r="N33" s="68"/>
      <c r="O33" s="68"/>
    </row>
    <row r="34" spans="1:15" x14ac:dyDescent="0.25">
      <c r="A34" s="68"/>
      <c r="B34" s="68"/>
      <c r="C34" s="68"/>
      <c r="D34" s="226"/>
      <c r="E34" s="226"/>
      <c r="F34" s="226"/>
      <c r="G34" s="226"/>
      <c r="H34" s="226"/>
      <c r="I34" s="226"/>
      <c r="J34" s="68"/>
      <c r="K34" s="68"/>
      <c r="L34" s="68"/>
      <c r="M34" s="68"/>
      <c r="N34" s="68"/>
      <c r="O34" s="68"/>
    </row>
    <row r="35" spans="1:15" x14ac:dyDescent="0.25">
      <c r="A35" s="68"/>
      <c r="B35" s="68"/>
      <c r="C35" s="68"/>
      <c r="D35" s="226"/>
      <c r="E35" s="226"/>
      <c r="F35" s="226"/>
      <c r="G35" s="226"/>
      <c r="H35" s="226"/>
      <c r="I35" s="226"/>
      <c r="J35" s="68"/>
      <c r="K35" s="68"/>
      <c r="L35" s="68"/>
      <c r="M35" s="68"/>
      <c r="N35" s="68"/>
      <c r="O35" s="68"/>
    </row>
    <row r="36" spans="1:15" x14ac:dyDescent="0.25">
      <c r="A36" s="68"/>
      <c r="B36" s="68"/>
      <c r="C36" s="68"/>
      <c r="D36" s="68"/>
      <c r="E36" s="68"/>
      <c r="F36" s="68"/>
      <c r="G36" s="68"/>
      <c r="H36" s="68"/>
      <c r="I36" s="68"/>
      <c r="J36" s="68"/>
      <c r="K36" s="68"/>
      <c r="L36" s="68"/>
      <c r="M36" s="68"/>
      <c r="N36" s="68"/>
      <c r="O36" s="68"/>
    </row>
    <row r="37" spans="1:15" x14ac:dyDescent="0.25">
      <c r="A37" s="68"/>
      <c r="B37" s="68"/>
      <c r="C37" s="68"/>
      <c r="D37" s="68"/>
      <c r="E37" s="68"/>
      <c r="F37" s="68"/>
      <c r="G37" s="68"/>
      <c r="H37" s="68"/>
      <c r="I37" s="68"/>
      <c r="J37" s="68"/>
      <c r="K37" s="68"/>
      <c r="L37" s="68"/>
      <c r="M37" s="68"/>
      <c r="N37" s="68"/>
      <c r="O37" s="68"/>
    </row>
    <row r="38" spans="1:15" x14ac:dyDescent="0.25">
      <c r="A38" s="68"/>
      <c r="B38" s="68"/>
      <c r="C38" s="68"/>
      <c r="D38" s="68"/>
      <c r="E38" s="68"/>
      <c r="F38" s="68"/>
      <c r="G38" s="68"/>
      <c r="H38" s="68"/>
      <c r="I38" s="68"/>
      <c r="J38" s="68"/>
      <c r="K38" s="68"/>
      <c r="L38" s="68"/>
      <c r="M38" s="68"/>
      <c r="N38" s="68"/>
      <c r="O38" s="68"/>
    </row>
    <row r="39" spans="1:15" x14ac:dyDescent="0.25">
      <c r="A39" s="68"/>
      <c r="B39" s="68"/>
      <c r="C39" s="68"/>
      <c r="D39" s="68"/>
      <c r="E39" s="68"/>
      <c r="F39" s="68"/>
      <c r="G39" s="68"/>
      <c r="H39" s="68"/>
      <c r="I39" s="68"/>
      <c r="J39" s="68"/>
      <c r="K39" s="68"/>
      <c r="L39" s="68"/>
      <c r="M39" s="68"/>
      <c r="N39" s="68"/>
      <c r="O39" s="68"/>
    </row>
    <row r="40" spans="1:15" x14ac:dyDescent="0.25">
      <c r="A40" s="68"/>
      <c r="B40" s="68"/>
      <c r="C40" s="68"/>
      <c r="D40" s="68"/>
      <c r="E40" s="68"/>
      <c r="F40" s="68"/>
      <c r="G40" s="68"/>
      <c r="H40" s="68"/>
      <c r="I40" s="68"/>
      <c r="J40" s="68"/>
      <c r="K40" s="68"/>
      <c r="L40" s="68"/>
      <c r="M40" s="68"/>
      <c r="N40" s="68"/>
      <c r="O40" s="68"/>
    </row>
    <row r="41" spans="1:15" x14ac:dyDescent="0.25">
      <c r="A41" s="68"/>
      <c r="B41" s="68"/>
      <c r="C41" s="68"/>
      <c r="D41" s="68"/>
      <c r="E41" s="68"/>
      <c r="F41" s="68"/>
      <c r="G41" s="68"/>
      <c r="H41" s="68"/>
      <c r="I41" s="68"/>
      <c r="J41" s="68"/>
      <c r="K41" s="68"/>
      <c r="L41" s="68"/>
      <c r="M41" s="68"/>
      <c r="N41" s="68"/>
      <c r="O41" s="68"/>
    </row>
    <row r="42" spans="1:15" x14ac:dyDescent="0.25">
      <c r="A42" s="68"/>
      <c r="B42" s="68"/>
      <c r="C42" s="68"/>
      <c r="D42" s="68"/>
      <c r="E42" s="68"/>
      <c r="F42" s="68"/>
      <c r="G42" s="68"/>
      <c r="H42" s="68"/>
      <c r="I42" s="68"/>
      <c r="J42" s="68"/>
      <c r="K42" s="68"/>
      <c r="L42" s="68"/>
      <c r="M42" s="68"/>
      <c r="N42" s="68"/>
      <c r="O42" s="68"/>
    </row>
    <row r="43" spans="1:15" x14ac:dyDescent="0.25">
      <c r="A43" s="68"/>
      <c r="B43" s="68"/>
      <c r="C43" s="68"/>
      <c r="D43" s="68"/>
      <c r="E43" s="68"/>
      <c r="F43" s="68"/>
      <c r="G43" s="68"/>
      <c r="H43" s="68"/>
      <c r="I43" s="68"/>
      <c r="J43" s="68"/>
      <c r="K43" s="68"/>
      <c r="L43" s="68"/>
      <c r="M43" s="68"/>
      <c r="N43" s="68"/>
      <c r="O43" s="68"/>
    </row>
    <row r="44" spans="1:15" x14ac:dyDescent="0.25">
      <c r="A44" s="68"/>
      <c r="B44" s="68"/>
      <c r="C44" s="68"/>
      <c r="D44" s="68"/>
      <c r="E44" s="68"/>
      <c r="F44" s="68"/>
      <c r="G44" s="68"/>
      <c r="H44" s="68"/>
      <c r="I44" s="68"/>
      <c r="J44" s="68"/>
      <c r="K44" s="68"/>
      <c r="L44" s="68"/>
      <c r="M44" s="68"/>
      <c r="N44" s="68"/>
      <c r="O44" s="68"/>
    </row>
    <row r="45" spans="1:15" x14ac:dyDescent="0.25">
      <c r="A45" s="68"/>
      <c r="B45" s="68"/>
      <c r="C45" s="68"/>
      <c r="D45" s="68"/>
      <c r="E45" s="68"/>
      <c r="F45" s="68"/>
      <c r="G45" s="68"/>
      <c r="H45" s="68"/>
      <c r="I45" s="68"/>
      <c r="J45" s="68"/>
      <c r="K45" s="68"/>
      <c r="L45" s="68"/>
      <c r="M45" s="68"/>
      <c r="N45" s="68"/>
      <c r="O45" s="68"/>
    </row>
    <row r="46" spans="1:15" x14ac:dyDescent="0.25">
      <c r="A46" s="68"/>
      <c r="B46" s="68"/>
      <c r="C46" s="68"/>
      <c r="D46" s="68"/>
      <c r="E46" s="68"/>
      <c r="F46" s="68"/>
      <c r="G46" s="68"/>
      <c r="H46" s="68"/>
      <c r="I46" s="68"/>
      <c r="J46" s="68"/>
      <c r="K46" s="68"/>
      <c r="L46" s="68"/>
      <c r="M46" s="68"/>
      <c r="N46" s="68"/>
      <c r="O46" s="68"/>
    </row>
    <row r="47" spans="1:15" x14ac:dyDescent="0.25">
      <c r="A47" s="68"/>
      <c r="B47" s="68"/>
      <c r="C47" s="68"/>
      <c r="D47" s="68"/>
      <c r="E47" s="68"/>
      <c r="F47" s="68"/>
      <c r="G47" s="68"/>
      <c r="H47" s="68"/>
      <c r="I47" s="68"/>
      <c r="J47" s="68"/>
      <c r="K47" s="68"/>
      <c r="L47" s="68"/>
      <c r="M47" s="68"/>
      <c r="N47" s="68"/>
      <c r="O47" s="68"/>
    </row>
    <row r="48" spans="1:15" x14ac:dyDescent="0.25">
      <c r="A48" s="68"/>
      <c r="B48" s="68"/>
      <c r="C48" s="68"/>
      <c r="D48" s="68"/>
      <c r="E48" s="68"/>
      <c r="F48" s="68"/>
      <c r="G48" s="68"/>
      <c r="H48" s="68"/>
      <c r="I48" s="68"/>
      <c r="J48" s="68"/>
      <c r="K48" s="68"/>
      <c r="L48" s="68"/>
      <c r="M48" s="68"/>
      <c r="N48" s="68"/>
      <c r="O48" s="68"/>
    </row>
    <row r="49" spans="1:15" x14ac:dyDescent="0.25">
      <c r="A49" s="68"/>
      <c r="B49" s="68"/>
      <c r="C49" s="68"/>
      <c r="D49" s="68"/>
      <c r="E49" s="68"/>
      <c r="F49" s="68"/>
      <c r="G49" s="68"/>
      <c r="H49" s="68"/>
      <c r="I49" s="68"/>
      <c r="J49" s="68"/>
      <c r="K49" s="68"/>
      <c r="L49" s="68"/>
      <c r="M49" s="68"/>
      <c r="N49" s="68"/>
      <c r="O49" s="68"/>
    </row>
    <row r="50" spans="1:15" x14ac:dyDescent="0.25">
      <c r="A50" s="68"/>
      <c r="B50" s="68"/>
      <c r="C50" s="68"/>
      <c r="D50" s="68"/>
      <c r="E50" s="68"/>
      <c r="F50" s="68"/>
      <c r="G50" s="68"/>
      <c r="H50" s="68"/>
      <c r="I50" s="68"/>
      <c r="J50" s="68"/>
      <c r="K50" s="68"/>
      <c r="L50" s="68"/>
      <c r="M50" s="68"/>
      <c r="N50" s="68"/>
      <c r="O50" s="68"/>
    </row>
    <row r="51" spans="1:15" x14ac:dyDescent="0.25">
      <c r="A51" s="68"/>
      <c r="B51" s="68"/>
      <c r="C51" s="68"/>
      <c r="D51" s="68"/>
      <c r="E51" s="68"/>
      <c r="F51" s="68"/>
      <c r="G51" s="68"/>
      <c r="H51" s="68"/>
      <c r="I51" s="68"/>
      <c r="J51" s="68"/>
      <c r="K51" s="68"/>
      <c r="L51" s="68"/>
      <c r="M51" s="68"/>
      <c r="N51" s="68"/>
      <c r="O51" s="68"/>
    </row>
    <row r="52" spans="1:15" x14ac:dyDescent="0.25">
      <c r="A52" s="68"/>
      <c r="B52" s="68"/>
      <c r="C52" s="68"/>
      <c r="D52" s="68"/>
      <c r="E52" s="68"/>
      <c r="F52" s="68"/>
      <c r="G52" s="68"/>
      <c r="H52" s="68"/>
      <c r="I52" s="68"/>
      <c r="J52" s="68"/>
      <c r="K52" s="68"/>
      <c r="L52" s="68"/>
      <c r="M52" s="68"/>
      <c r="N52" s="68"/>
      <c r="O52" s="68"/>
    </row>
    <row r="53" spans="1:15" x14ac:dyDescent="0.25">
      <c r="A53" s="68"/>
      <c r="B53" s="68"/>
      <c r="C53" s="68"/>
      <c r="D53" s="68"/>
      <c r="E53" s="68"/>
      <c r="F53" s="68"/>
      <c r="G53" s="68"/>
      <c r="H53" s="68"/>
      <c r="I53" s="68"/>
      <c r="J53" s="68"/>
      <c r="K53" s="68"/>
      <c r="L53" s="68"/>
      <c r="M53" s="68"/>
      <c r="N53" s="68"/>
      <c r="O53" s="68"/>
    </row>
    <row r="54" spans="1:15" x14ac:dyDescent="0.25">
      <c r="A54" s="68"/>
      <c r="B54" s="68"/>
      <c r="C54" s="68"/>
      <c r="D54" s="68"/>
      <c r="E54" s="68"/>
      <c r="F54" s="68"/>
      <c r="G54" s="68"/>
      <c r="H54" s="68"/>
      <c r="I54" s="68"/>
      <c r="J54" s="68"/>
      <c r="K54" s="68"/>
      <c r="L54" s="68"/>
      <c r="M54" s="68"/>
      <c r="N54" s="68"/>
      <c r="O54" s="68"/>
    </row>
    <row r="55" spans="1:15" x14ac:dyDescent="0.25">
      <c r="A55" s="68"/>
      <c r="B55" s="68"/>
      <c r="C55" s="68"/>
      <c r="D55" s="68"/>
      <c r="E55" s="68"/>
      <c r="F55" s="68"/>
      <c r="G55" s="68"/>
      <c r="H55" s="68"/>
      <c r="I55" s="68"/>
      <c r="J55" s="68"/>
      <c r="K55" s="68"/>
      <c r="L55" s="68"/>
      <c r="M55" s="68"/>
      <c r="N55" s="68"/>
      <c r="O55" s="68"/>
    </row>
    <row r="56" spans="1:15" x14ac:dyDescent="0.25">
      <c r="A56" s="68"/>
      <c r="B56" s="68"/>
      <c r="C56" s="68"/>
      <c r="D56" s="68"/>
      <c r="E56" s="68"/>
      <c r="F56" s="68"/>
      <c r="G56" s="68"/>
      <c r="H56" s="68"/>
      <c r="I56" s="68"/>
      <c r="J56" s="68"/>
      <c r="K56" s="68"/>
      <c r="L56" s="68"/>
      <c r="M56" s="68"/>
      <c r="N56" s="68"/>
      <c r="O56" s="68"/>
    </row>
    <row r="57" spans="1:15" x14ac:dyDescent="0.25">
      <c r="A57" s="68"/>
      <c r="B57" s="68"/>
      <c r="C57" s="68"/>
      <c r="D57" s="68"/>
      <c r="E57" s="68"/>
      <c r="F57" s="68"/>
      <c r="G57" s="68"/>
      <c r="H57" s="68"/>
      <c r="I57" s="68"/>
      <c r="J57" s="68"/>
      <c r="K57" s="68"/>
      <c r="L57" s="68"/>
      <c r="M57" s="68"/>
      <c r="N57" s="68"/>
      <c r="O57" s="68"/>
    </row>
  </sheetData>
  <mergeCells count="32">
    <mergeCell ref="D34:I34"/>
    <mergeCell ref="D35:I35"/>
    <mergeCell ref="B20:C20"/>
    <mergeCell ref="E20:N20"/>
    <mergeCell ref="B21:C21"/>
    <mergeCell ref="B22:D23"/>
    <mergeCell ref="E23:K23"/>
    <mergeCell ref="B25:C25"/>
    <mergeCell ref="E25:H25"/>
    <mergeCell ref="D31:E31"/>
    <mergeCell ref="D32:I32"/>
    <mergeCell ref="J25:M25"/>
    <mergeCell ref="B27:D28"/>
    <mergeCell ref="E28:I28"/>
    <mergeCell ref="B30:D30"/>
    <mergeCell ref="F30:G30"/>
    <mergeCell ref="A8:O8"/>
    <mergeCell ref="B9:N9"/>
    <mergeCell ref="E10:L10"/>
    <mergeCell ref="B12:D13"/>
    <mergeCell ref="G12:M12"/>
    <mergeCell ref="G13:M13"/>
    <mergeCell ref="L1:N1"/>
    <mergeCell ref="L2:N2"/>
    <mergeCell ref="L3:N3"/>
    <mergeCell ref="G6:J6"/>
    <mergeCell ref="F7:K7"/>
    <mergeCell ref="K30:M30"/>
    <mergeCell ref="B15:D16"/>
    <mergeCell ref="E15:I16"/>
    <mergeCell ref="B18:C18"/>
    <mergeCell ref="E18:N18"/>
  </mergeCells>
  <pageMargins left="0.7" right="0.7" top="0.75" bottom="0.75" header="0.3" footer="0.3"/>
  <pageSetup paperSize="9" scale="86" orientation="landscape" r:id="rId1"/>
  <rowBreaks count="1" manualBreakCount="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
  <sheetViews>
    <sheetView view="pageBreakPreview" zoomScaleNormal="75" zoomScaleSheetLayoutView="100" workbookViewId="0">
      <selection activeCell="I10" sqref="I10"/>
    </sheetView>
  </sheetViews>
  <sheetFormatPr defaultColWidth="9.140625" defaultRowHeight="18" x14ac:dyDescent="0.25"/>
  <cols>
    <col min="1" max="1" width="9.85546875" style="11" customWidth="1"/>
    <col min="2" max="3" width="17.7109375" style="11" customWidth="1"/>
    <col min="4" max="5" width="11.85546875" style="11" customWidth="1"/>
    <col min="6" max="6" width="14.28515625" style="11" customWidth="1"/>
    <col min="7" max="11" width="11.85546875" style="11" customWidth="1"/>
    <col min="12" max="12" width="15.7109375" style="11" customWidth="1"/>
    <col min="13" max="13" width="12.140625" style="11" customWidth="1"/>
    <col min="14" max="16384" width="9.140625" style="11"/>
  </cols>
  <sheetData>
    <row r="1" spans="1:13" x14ac:dyDescent="0.25">
      <c r="A1" s="238" t="s">
        <v>124</v>
      </c>
      <c r="B1" s="238"/>
      <c r="C1" s="238"/>
      <c r="D1" s="238"/>
      <c r="E1" s="238"/>
      <c r="F1" s="238"/>
      <c r="G1" s="238"/>
      <c r="H1" s="238"/>
      <c r="I1" s="238"/>
      <c r="J1" s="238"/>
      <c r="K1" s="238"/>
      <c r="L1" s="238"/>
      <c r="M1" s="238"/>
    </row>
    <row r="2" spans="1:13" ht="18.75" thickBot="1" x14ac:dyDescent="0.3"/>
    <row r="3" spans="1:13" ht="25.5" customHeight="1" x14ac:dyDescent="0.25">
      <c r="A3" s="239" t="s">
        <v>1</v>
      </c>
      <c r="B3" s="241" t="s">
        <v>94</v>
      </c>
      <c r="C3" s="242"/>
      <c r="D3" s="241" t="s">
        <v>95</v>
      </c>
      <c r="E3" s="242"/>
      <c r="F3" s="241" t="s">
        <v>96</v>
      </c>
      <c r="G3" s="242"/>
      <c r="H3" s="241" t="s">
        <v>2</v>
      </c>
      <c r="I3" s="242"/>
      <c r="J3" s="241" t="s">
        <v>97</v>
      </c>
      <c r="K3" s="242"/>
      <c r="L3" s="245" t="s">
        <v>4</v>
      </c>
      <c r="M3" s="247" t="s">
        <v>5</v>
      </c>
    </row>
    <row r="4" spans="1:13" ht="25.5" customHeight="1" thickBot="1" x14ac:dyDescent="0.3">
      <c r="A4" s="240"/>
      <c r="B4" s="243"/>
      <c r="C4" s="244"/>
      <c r="D4" s="243"/>
      <c r="E4" s="244"/>
      <c r="F4" s="243"/>
      <c r="G4" s="244"/>
      <c r="H4" s="243"/>
      <c r="I4" s="244"/>
      <c r="J4" s="243"/>
      <c r="K4" s="244"/>
      <c r="L4" s="246"/>
      <c r="M4" s="248"/>
    </row>
    <row r="5" spans="1:13" ht="18.75" thickBot="1" x14ac:dyDescent="0.3">
      <c r="A5" s="22">
        <v>1</v>
      </c>
      <c r="B5" s="236">
        <v>2</v>
      </c>
      <c r="C5" s="237"/>
      <c r="D5" s="236">
        <v>3</v>
      </c>
      <c r="E5" s="237"/>
      <c r="F5" s="236">
        <v>4</v>
      </c>
      <c r="G5" s="237"/>
      <c r="H5" s="236">
        <v>6</v>
      </c>
      <c r="I5" s="237"/>
      <c r="J5" s="236">
        <v>7</v>
      </c>
      <c r="K5" s="237"/>
      <c r="L5" s="23">
        <v>8</v>
      </c>
      <c r="M5" s="24">
        <v>9</v>
      </c>
    </row>
    <row r="6" spans="1:13" x14ac:dyDescent="0.25">
      <c r="A6" s="25"/>
      <c r="B6" s="26" t="s">
        <v>6</v>
      </c>
      <c r="C6" s="27" t="s">
        <v>7</v>
      </c>
      <c r="D6" s="26" t="s">
        <v>6</v>
      </c>
      <c r="E6" s="27" t="s">
        <v>7</v>
      </c>
      <c r="F6" s="26" t="s">
        <v>6</v>
      </c>
      <c r="G6" s="27" t="s">
        <v>7</v>
      </c>
      <c r="H6" s="26" t="s">
        <v>6</v>
      </c>
      <c r="I6" s="27" t="s">
        <v>7</v>
      </c>
      <c r="J6" s="26" t="s">
        <v>6</v>
      </c>
      <c r="K6" s="27" t="s">
        <v>7</v>
      </c>
      <c r="L6" s="27" t="s">
        <v>7</v>
      </c>
      <c r="M6" s="28" t="s">
        <v>7</v>
      </c>
    </row>
    <row r="7" spans="1:13" s="188" customFormat="1" x14ac:dyDescent="0.25">
      <c r="A7" s="182" t="s">
        <v>8</v>
      </c>
      <c r="B7" s="183">
        <f>36*C7</f>
        <v>1332</v>
      </c>
      <c r="C7" s="184">
        <v>37</v>
      </c>
      <c r="D7" s="183">
        <f t="shared" ref="D7:D8" si="0">36*E7</f>
        <v>108</v>
      </c>
      <c r="E7" s="183">
        <v>3</v>
      </c>
      <c r="F7" s="185">
        <f>36*G7</f>
        <v>0</v>
      </c>
      <c r="G7" s="183">
        <v>0</v>
      </c>
      <c r="H7" s="183">
        <f t="shared" ref="H7:H9" si="1">36*I7</f>
        <v>72</v>
      </c>
      <c r="I7" s="186">
        <v>2</v>
      </c>
      <c r="J7" s="183">
        <f t="shared" ref="J7:J9" si="2">36*K7</f>
        <v>0</v>
      </c>
      <c r="K7" s="186"/>
      <c r="L7" s="186">
        <v>10</v>
      </c>
      <c r="M7" s="187">
        <f t="shared" ref="M7:M9" si="3">C7+E7+G7+I7+K7+L7</f>
        <v>52</v>
      </c>
    </row>
    <row r="8" spans="1:13" s="188" customFormat="1" x14ac:dyDescent="0.25">
      <c r="A8" s="182" t="s">
        <v>9</v>
      </c>
      <c r="B8" s="183">
        <f>36*C8</f>
        <v>792</v>
      </c>
      <c r="C8" s="184">
        <v>22</v>
      </c>
      <c r="D8" s="183">
        <f t="shared" si="0"/>
        <v>72</v>
      </c>
      <c r="E8" s="186">
        <v>2</v>
      </c>
      <c r="F8" s="185">
        <f>36*G8</f>
        <v>540</v>
      </c>
      <c r="G8" s="186">
        <v>15</v>
      </c>
      <c r="H8" s="183">
        <f t="shared" si="1"/>
        <v>72</v>
      </c>
      <c r="I8" s="186">
        <v>2</v>
      </c>
      <c r="J8" s="183">
        <f t="shared" si="2"/>
        <v>0</v>
      </c>
      <c r="K8" s="186"/>
      <c r="L8" s="186">
        <v>11</v>
      </c>
      <c r="M8" s="187">
        <f t="shared" si="3"/>
        <v>52</v>
      </c>
    </row>
    <row r="9" spans="1:13" s="188" customFormat="1" x14ac:dyDescent="0.25">
      <c r="A9" s="182" t="s">
        <v>10</v>
      </c>
      <c r="B9" s="183">
        <f>36*C9</f>
        <v>828</v>
      </c>
      <c r="C9" s="189">
        <v>23</v>
      </c>
      <c r="D9" s="183">
        <f>36*E9</f>
        <v>36</v>
      </c>
      <c r="E9" s="190">
        <v>1</v>
      </c>
      <c r="F9" s="191">
        <f t="shared" ref="F9" si="4">36*G9</f>
        <v>360</v>
      </c>
      <c r="G9" s="190">
        <v>10</v>
      </c>
      <c r="H9" s="183">
        <f t="shared" si="1"/>
        <v>36</v>
      </c>
      <c r="I9" s="190">
        <v>1</v>
      </c>
      <c r="J9" s="183">
        <f t="shared" si="2"/>
        <v>216</v>
      </c>
      <c r="K9" s="190">
        <v>6</v>
      </c>
      <c r="L9" s="190">
        <v>2</v>
      </c>
      <c r="M9" s="187">
        <f t="shared" si="3"/>
        <v>43</v>
      </c>
    </row>
    <row r="10" spans="1:13" s="31" customFormat="1" ht="18.75" thickBot="1" x14ac:dyDescent="0.3">
      <c r="A10" s="29" t="s">
        <v>11</v>
      </c>
      <c r="B10" s="30">
        <f t="shared" ref="B10:M10" si="5">SUM(B7:B9)</f>
        <v>2952</v>
      </c>
      <c r="C10" s="30">
        <f t="shared" si="5"/>
        <v>82</v>
      </c>
      <c r="D10" s="30">
        <f t="shared" si="5"/>
        <v>216</v>
      </c>
      <c r="E10" s="30">
        <f t="shared" si="5"/>
        <v>6</v>
      </c>
      <c r="F10" s="36">
        <f t="shared" si="5"/>
        <v>900</v>
      </c>
      <c r="G10" s="30">
        <f t="shared" si="5"/>
        <v>25</v>
      </c>
      <c r="H10" s="30">
        <f t="shared" si="5"/>
        <v>180</v>
      </c>
      <c r="I10" s="30">
        <f t="shared" si="5"/>
        <v>5</v>
      </c>
      <c r="J10" s="30">
        <f t="shared" si="5"/>
        <v>216</v>
      </c>
      <c r="K10" s="30">
        <f t="shared" si="5"/>
        <v>6</v>
      </c>
      <c r="L10" s="30">
        <f t="shared" si="5"/>
        <v>23</v>
      </c>
      <c r="M10" s="30">
        <f t="shared" si="5"/>
        <v>147</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7"/>
  <sheetViews>
    <sheetView view="pageBreakPreview" topLeftCell="A45" zoomScale="60" zoomScaleNormal="70" workbookViewId="0">
      <selection activeCell="A61" sqref="A61:B64"/>
    </sheetView>
  </sheetViews>
  <sheetFormatPr defaultColWidth="9.140625" defaultRowHeight="23.25" customHeight="1" x14ac:dyDescent="0.25"/>
  <cols>
    <col min="1" max="1" width="14.7109375" style="52" customWidth="1"/>
    <col min="2" max="2" width="74.42578125" style="54" customWidth="1"/>
    <col min="3" max="3" width="7.85546875" style="41" customWidth="1"/>
    <col min="4" max="4" width="7.5703125" style="41" customWidth="1"/>
    <col min="5" max="5" width="7.5703125" style="55" customWidth="1"/>
    <col min="6" max="6" width="6.140625" style="42" customWidth="1"/>
    <col min="7" max="7" width="9.5703125" style="41" customWidth="1"/>
    <col min="8" max="8" width="9.5703125" style="50" customWidth="1"/>
    <col min="9" max="13" width="9.5703125" style="41" customWidth="1"/>
    <col min="14" max="15" width="5" style="41" customWidth="1"/>
    <col min="16" max="16" width="14" style="42" customWidth="1"/>
    <col min="17" max="17" width="14.85546875" style="42" customWidth="1"/>
    <col min="18" max="18" width="13.42578125" style="42" customWidth="1"/>
    <col min="19" max="19" width="15.140625" style="42" customWidth="1"/>
    <col min="20" max="20" width="14.28515625" style="42" customWidth="1"/>
    <col min="21" max="21" width="14.7109375" style="42" customWidth="1"/>
    <col min="22" max="16384" width="9.140625" style="41"/>
  </cols>
  <sheetData>
    <row r="1" spans="1:24" s="32" customFormat="1" ht="23.25" customHeight="1" x14ac:dyDescent="0.25">
      <c r="A1" s="251" t="s">
        <v>92</v>
      </c>
      <c r="B1" s="251"/>
      <c r="C1" s="252"/>
      <c r="D1" s="252"/>
      <c r="E1" s="252"/>
      <c r="F1" s="252"/>
      <c r="G1" s="251"/>
      <c r="H1" s="251"/>
      <c r="I1" s="251"/>
      <c r="J1" s="251"/>
      <c r="K1" s="251"/>
      <c r="L1" s="251"/>
      <c r="M1" s="251"/>
      <c r="N1" s="251"/>
      <c r="O1" s="251"/>
      <c r="P1" s="251"/>
      <c r="Q1" s="251"/>
      <c r="R1" s="251"/>
      <c r="S1" s="251"/>
      <c r="T1" s="40"/>
      <c r="U1" s="40"/>
    </row>
    <row r="2" spans="1:24" ht="9.75" customHeight="1" x14ac:dyDescent="0.25">
      <c r="A2" s="253" t="s">
        <v>12</v>
      </c>
      <c r="B2" s="250" t="s">
        <v>13</v>
      </c>
      <c r="C2" s="250" t="s">
        <v>14</v>
      </c>
      <c r="D2" s="250"/>
      <c r="E2" s="250"/>
      <c r="F2" s="250"/>
      <c r="G2" s="254" t="s">
        <v>57</v>
      </c>
      <c r="H2" s="250" t="s">
        <v>15</v>
      </c>
      <c r="I2" s="250"/>
      <c r="J2" s="250"/>
      <c r="K2" s="250"/>
      <c r="L2" s="250"/>
      <c r="M2" s="250"/>
      <c r="N2" s="250"/>
      <c r="O2" s="250"/>
      <c r="P2" s="258" t="s">
        <v>16</v>
      </c>
      <c r="Q2" s="259"/>
      <c r="R2" s="259"/>
      <c r="S2" s="259"/>
      <c r="T2" s="259"/>
      <c r="U2" s="260"/>
    </row>
    <row r="3" spans="1:24" ht="9.75" customHeight="1" x14ac:dyDescent="0.25">
      <c r="A3" s="253"/>
      <c r="B3" s="250"/>
      <c r="C3" s="250"/>
      <c r="D3" s="250"/>
      <c r="E3" s="250"/>
      <c r="F3" s="250"/>
      <c r="G3" s="254"/>
      <c r="H3" s="250"/>
      <c r="I3" s="250"/>
      <c r="J3" s="250"/>
      <c r="K3" s="250"/>
      <c r="L3" s="250"/>
      <c r="M3" s="250"/>
      <c r="N3" s="250"/>
      <c r="O3" s="250"/>
      <c r="P3" s="261"/>
      <c r="Q3" s="262"/>
      <c r="R3" s="262"/>
      <c r="S3" s="262"/>
      <c r="T3" s="262"/>
      <c r="U3" s="263"/>
    </row>
    <row r="4" spans="1:24" ht="9.75" customHeight="1" x14ac:dyDescent="0.25">
      <c r="A4" s="253"/>
      <c r="B4" s="250"/>
      <c r="C4" s="250"/>
      <c r="D4" s="250"/>
      <c r="E4" s="250"/>
      <c r="F4" s="250"/>
      <c r="G4" s="254"/>
      <c r="H4" s="250"/>
      <c r="I4" s="250"/>
      <c r="J4" s="250"/>
      <c r="K4" s="250"/>
      <c r="L4" s="250"/>
      <c r="M4" s="250"/>
      <c r="N4" s="250"/>
      <c r="O4" s="250"/>
      <c r="P4" s="261"/>
      <c r="Q4" s="262"/>
      <c r="R4" s="262"/>
      <c r="S4" s="262"/>
      <c r="T4" s="262"/>
      <c r="U4" s="263"/>
    </row>
    <row r="5" spans="1:24" ht="9.75" customHeight="1" x14ac:dyDescent="0.25">
      <c r="A5" s="253"/>
      <c r="B5" s="250"/>
      <c r="C5" s="250"/>
      <c r="D5" s="250"/>
      <c r="E5" s="250"/>
      <c r="F5" s="250"/>
      <c r="G5" s="254"/>
      <c r="H5" s="250"/>
      <c r="I5" s="250"/>
      <c r="J5" s="250"/>
      <c r="K5" s="250"/>
      <c r="L5" s="250"/>
      <c r="M5" s="250"/>
      <c r="N5" s="250"/>
      <c r="O5" s="250"/>
      <c r="P5" s="264"/>
      <c r="Q5" s="265"/>
      <c r="R5" s="265"/>
      <c r="S5" s="265"/>
      <c r="T5" s="265"/>
      <c r="U5" s="266"/>
    </row>
    <row r="6" spans="1:24" ht="23.25" customHeight="1" x14ac:dyDescent="0.25">
      <c r="A6" s="253"/>
      <c r="B6" s="250"/>
      <c r="C6" s="250"/>
      <c r="D6" s="250"/>
      <c r="E6" s="250"/>
      <c r="F6" s="250"/>
      <c r="G6" s="254"/>
      <c r="H6" s="254" t="s">
        <v>17</v>
      </c>
      <c r="I6" s="250" t="s">
        <v>58</v>
      </c>
      <c r="J6" s="250"/>
      <c r="K6" s="250"/>
      <c r="L6" s="250"/>
      <c r="M6" s="250"/>
      <c r="N6" s="250"/>
      <c r="O6" s="250"/>
      <c r="P6" s="255" t="s">
        <v>18</v>
      </c>
      <c r="Q6" s="255"/>
      <c r="R6" s="250" t="s">
        <v>19</v>
      </c>
      <c r="S6" s="250"/>
      <c r="T6" s="250" t="s">
        <v>98</v>
      </c>
      <c r="U6" s="250"/>
    </row>
    <row r="7" spans="1:24" ht="28.5" customHeight="1" x14ac:dyDescent="0.25">
      <c r="A7" s="253"/>
      <c r="B7" s="250"/>
      <c r="C7" s="250"/>
      <c r="D7" s="250"/>
      <c r="E7" s="250"/>
      <c r="F7" s="250"/>
      <c r="G7" s="254"/>
      <c r="H7" s="254"/>
      <c r="I7" s="250" t="s">
        <v>59</v>
      </c>
      <c r="J7" s="250"/>
      <c r="K7" s="250"/>
      <c r="L7" s="250"/>
      <c r="M7" s="250"/>
      <c r="N7" s="250"/>
      <c r="O7" s="250"/>
      <c r="P7" s="199" t="s">
        <v>371</v>
      </c>
      <c r="Q7" s="199" t="s">
        <v>372</v>
      </c>
      <c r="R7" s="122" t="s">
        <v>21</v>
      </c>
      <c r="S7" s="122" t="s">
        <v>22</v>
      </c>
      <c r="T7" s="122" t="s">
        <v>23</v>
      </c>
      <c r="U7" s="122" t="s">
        <v>24</v>
      </c>
    </row>
    <row r="8" spans="1:24" ht="18.75" customHeight="1" x14ac:dyDescent="0.25">
      <c r="A8" s="253"/>
      <c r="B8" s="250"/>
      <c r="C8" s="250"/>
      <c r="D8" s="250"/>
      <c r="E8" s="250"/>
      <c r="F8" s="250"/>
      <c r="G8" s="254"/>
      <c r="H8" s="254"/>
      <c r="I8" s="256" t="s">
        <v>20</v>
      </c>
      <c r="J8" s="250" t="s">
        <v>60</v>
      </c>
      <c r="K8" s="250"/>
      <c r="L8" s="250"/>
      <c r="M8" s="250"/>
      <c r="N8" s="250"/>
      <c r="O8" s="250"/>
      <c r="P8" s="174">
        <v>17</v>
      </c>
      <c r="Q8" s="174">
        <v>25</v>
      </c>
      <c r="R8" s="119">
        <v>17</v>
      </c>
      <c r="S8" s="119">
        <v>24</v>
      </c>
      <c r="T8" s="119">
        <v>17</v>
      </c>
      <c r="U8" s="119">
        <v>24</v>
      </c>
    </row>
    <row r="9" spans="1:24" ht="18.75" customHeight="1" x14ac:dyDescent="0.25">
      <c r="A9" s="253"/>
      <c r="B9" s="250"/>
      <c r="C9" s="250"/>
      <c r="D9" s="250"/>
      <c r="E9" s="250"/>
      <c r="F9" s="250"/>
      <c r="G9" s="254"/>
      <c r="H9" s="254"/>
      <c r="I9" s="256"/>
      <c r="J9" s="254" t="s">
        <v>125</v>
      </c>
      <c r="K9" s="254" t="s">
        <v>126</v>
      </c>
      <c r="L9" s="269" t="s">
        <v>141</v>
      </c>
      <c r="M9" s="254" t="s">
        <v>53</v>
      </c>
      <c r="N9" s="254" t="s">
        <v>140</v>
      </c>
      <c r="O9" s="254" t="s">
        <v>2</v>
      </c>
      <c r="P9" s="200" t="s">
        <v>82</v>
      </c>
      <c r="Q9" s="200" t="s">
        <v>82</v>
      </c>
      <c r="R9" s="59" t="s">
        <v>82</v>
      </c>
      <c r="S9" s="59" t="s">
        <v>82</v>
      </c>
      <c r="T9" s="59" t="s">
        <v>82</v>
      </c>
      <c r="U9" s="59" t="s">
        <v>82</v>
      </c>
    </row>
    <row r="10" spans="1:24" ht="23.25" customHeight="1" x14ac:dyDescent="0.25">
      <c r="A10" s="253"/>
      <c r="B10" s="250"/>
      <c r="C10" s="250"/>
      <c r="D10" s="250"/>
      <c r="E10" s="250"/>
      <c r="F10" s="250"/>
      <c r="G10" s="254"/>
      <c r="H10" s="254"/>
      <c r="I10" s="256"/>
      <c r="J10" s="254"/>
      <c r="K10" s="254"/>
      <c r="L10" s="254"/>
      <c r="M10" s="254"/>
      <c r="N10" s="254"/>
      <c r="O10" s="254"/>
      <c r="P10" s="257" t="s">
        <v>331</v>
      </c>
      <c r="Q10" s="257" t="s">
        <v>376</v>
      </c>
      <c r="R10" s="249" t="s">
        <v>375</v>
      </c>
      <c r="S10" s="249" t="s">
        <v>374</v>
      </c>
      <c r="T10" s="249" t="s">
        <v>330</v>
      </c>
      <c r="U10" s="249" t="s">
        <v>364</v>
      </c>
    </row>
    <row r="11" spans="1:24" ht="96" customHeight="1" x14ac:dyDescent="0.25">
      <c r="A11" s="253"/>
      <c r="B11" s="250"/>
      <c r="C11" s="123" t="s">
        <v>54</v>
      </c>
      <c r="D11" s="123" t="s">
        <v>55</v>
      </c>
      <c r="E11" s="123" t="s">
        <v>168</v>
      </c>
      <c r="F11" s="123" t="s">
        <v>56</v>
      </c>
      <c r="G11" s="254"/>
      <c r="H11" s="254"/>
      <c r="I11" s="256"/>
      <c r="J11" s="254"/>
      <c r="K11" s="254"/>
      <c r="L11" s="254"/>
      <c r="M11" s="254"/>
      <c r="N11" s="254"/>
      <c r="O11" s="254"/>
      <c r="P11" s="257"/>
      <c r="Q11" s="257"/>
      <c r="R11" s="249"/>
      <c r="S11" s="249"/>
      <c r="T11" s="249"/>
      <c r="U11" s="249"/>
      <c r="X11" s="47"/>
    </row>
    <row r="12" spans="1:24" ht="23.25" customHeight="1" x14ac:dyDescent="0.25">
      <c r="A12" s="124">
        <v>1</v>
      </c>
      <c r="B12" s="125">
        <v>2</v>
      </c>
      <c r="C12" s="125">
        <v>3</v>
      </c>
      <c r="D12" s="125">
        <v>4</v>
      </c>
      <c r="E12" s="125"/>
      <c r="F12" s="125">
        <v>5</v>
      </c>
      <c r="G12" s="125">
        <v>6</v>
      </c>
      <c r="H12" s="125">
        <v>7</v>
      </c>
      <c r="I12" s="125">
        <v>8</v>
      </c>
      <c r="J12" s="125">
        <v>9</v>
      </c>
      <c r="K12" s="125">
        <v>10</v>
      </c>
      <c r="L12" s="125">
        <v>11</v>
      </c>
      <c r="M12" s="125">
        <v>12</v>
      </c>
      <c r="N12" s="125">
        <v>13</v>
      </c>
      <c r="O12" s="125">
        <v>14</v>
      </c>
      <c r="P12" s="201">
        <v>17</v>
      </c>
      <c r="Q12" s="201">
        <v>18</v>
      </c>
      <c r="R12" s="125">
        <v>19</v>
      </c>
      <c r="S12" s="125">
        <v>20</v>
      </c>
      <c r="T12" s="125">
        <v>21</v>
      </c>
      <c r="U12" s="125">
        <v>22</v>
      </c>
    </row>
    <row r="13" spans="1:24" s="32" customFormat="1" ht="23.25" customHeight="1" x14ac:dyDescent="0.25">
      <c r="A13" s="126"/>
      <c r="B13" s="127" t="s">
        <v>83</v>
      </c>
      <c r="C13" s="59"/>
      <c r="D13" s="59"/>
      <c r="E13" s="59"/>
      <c r="F13" s="59"/>
      <c r="G13" s="128">
        <f>G14+G22+G25+G37+G71</f>
        <v>4464</v>
      </c>
      <c r="H13" s="128">
        <f t="shared" ref="H13:O13" si="0">H14+H22+H25+H37+H71</f>
        <v>84</v>
      </c>
      <c r="I13" s="128">
        <f t="shared" si="0"/>
        <v>3048</v>
      </c>
      <c r="J13" s="128">
        <f t="shared" si="0"/>
        <v>2952</v>
      </c>
      <c r="K13" s="128">
        <f t="shared" si="0"/>
        <v>1488</v>
      </c>
      <c r="L13" s="128">
        <f t="shared" si="0"/>
        <v>60</v>
      </c>
      <c r="M13" s="128">
        <f t="shared" si="0"/>
        <v>1116</v>
      </c>
      <c r="N13" s="128">
        <f t="shared" si="0"/>
        <v>30</v>
      </c>
      <c r="O13" s="128">
        <f t="shared" si="0"/>
        <v>66</v>
      </c>
      <c r="P13" s="202">
        <f>P14+P22+P25+P37+P66+P71</f>
        <v>612</v>
      </c>
      <c r="Q13" s="202">
        <f t="shared" ref="Q13:U13" si="1">Q14+Q22+Q25+Q37+Q66+Q71</f>
        <v>900</v>
      </c>
      <c r="R13" s="128">
        <f t="shared" si="1"/>
        <v>612</v>
      </c>
      <c r="S13" s="128">
        <f t="shared" si="1"/>
        <v>864</v>
      </c>
      <c r="T13" s="128">
        <f t="shared" si="1"/>
        <v>612</v>
      </c>
      <c r="U13" s="128">
        <f t="shared" si="1"/>
        <v>864</v>
      </c>
      <c r="V13" s="44"/>
      <c r="X13" s="44"/>
    </row>
    <row r="14" spans="1:24" ht="21" customHeight="1" x14ac:dyDescent="0.25">
      <c r="A14" s="103"/>
      <c r="B14" s="91" t="s">
        <v>167</v>
      </c>
      <c r="C14" s="130"/>
      <c r="D14" s="130"/>
      <c r="E14" s="130"/>
      <c r="F14" s="131"/>
      <c r="G14" s="93">
        <f>G15+G16+G17+G18+G19+G20+G21</f>
        <v>614</v>
      </c>
      <c r="H14" s="93">
        <f t="shared" ref="H14:U14" si="2">H15+H16+H17+H18+H19+H20+H21</f>
        <v>0</v>
      </c>
      <c r="I14" s="93">
        <f t="shared" si="2"/>
        <v>614</v>
      </c>
      <c r="J14" s="93">
        <f t="shared" si="2"/>
        <v>614</v>
      </c>
      <c r="K14" s="93">
        <f t="shared" si="2"/>
        <v>402</v>
      </c>
      <c r="L14" s="93">
        <f t="shared" si="2"/>
        <v>0</v>
      </c>
      <c r="M14" s="93">
        <f t="shared" si="2"/>
        <v>0</v>
      </c>
      <c r="N14" s="93">
        <f t="shared" si="2"/>
        <v>0</v>
      </c>
      <c r="O14" s="93">
        <f t="shared" si="2"/>
        <v>0</v>
      </c>
      <c r="P14" s="173">
        <f t="shared" si="2"/>
        <v>176</v>
      </c>
      <c r="Q14" s="173">
        <f t="shared" si="2"/>
        <v>189</v>
      </c>
      <c r="R14" s="93">
        <f t="shared" si="2"/>
        <v>52</v>
      </c>
      <c r="S14" s="93">
        <f t="shared" si="2"/>
        <v>36</v>
      </c>
      <c r="T14" s="93">
        <f t="shared" si="2"/>
        <v>119</v>
      </c>
      <c r="U14" s="93">
        <f t="shared" si="2"/>
        <v>42</v>
      </c>
    </row>
    <row r="15" spans="1:24" ht="20.25" customHeight="1" x14ac:dyDescent="0.25">
      <c r="A15" s="103" t="s">
        <v>76</v>
      </c>
      <c r="B15" s="181" t="s">
        <v>28</v>
      </c>
      <c r="C15" s="121"/>
      <c r="D15" s="92">
        <v>1</v>
      </c>
      <c r="E15" s="92"/>
      <c r="F15" s="119"/>
      <c r="G15" s="132">
        <f>H15+I15</f>
        <v>48</v>
      </c>
      <c r="H15" s="92"/>
      <c r="I15" s="132">
        <f>J15+N15+O15</f>
        <v>48</v>
      </c>
      <c r="J15" s="132">
        <f t="shared" ref="J15:J21" si="3">SUM(P15:U15)</f>
        <v>48</v>
      </c>
      <c r="K15" s="92">
        <v>6</v>
      </c>
      <c r="L15" s="92"/>
      <c r="M15" s="92"/>
      <c r="N15" s="92"/>
      <c r="O15" s="92"/>
      <c r="P15" s="169">
        <f>16*3</f>
        <v>48</v>
      </c>
      <c r="Q15" s="169">
        <v>0</v>
      </c>
      <c r="R15" s="92"/>
      <c r="S15" s="92"/>
      <c r="T15" s="92"/>
      <c r="U15" s="92"/>
    </row>
    <row r="16" spans="1:24" ht="18" customHeight="1" x14ac:dyDescent="0.25">
      <c r="A16" s="103" t="s">
        <v>77</v>
      </c>
      <c r="B16" s="181" t="s">
        <v>25</v>
      </c>
      <c r="C16" s="121"/>
      <c r="D16" s="180">
        <v>2</v>
      </c>
      <c r="E16" s="92"/>
      <c r="F16" s="119"/>
      <c r="G16" s="132">
        <f t="shared" ref="G16:G21" si="4">H16+I16</f>
        <v>63</v>
      </c>
      <c r="H16" s="92"/>
      <c r="I16" s="132">
        <f t="shared" ref="I16:I21" si="5">J16+N16+O16</f>
        <v>63</v>
      </c>
      <c r="J16" s="132">
        <f t="shared" si="3"/>
        <v>63</v>
      </c>
      <c r="K16" s="92">
        <v>6</v>
      </c>
      <c r="L16" s="92"/>
      <c r="M16" s="92"/>
      <c r="N16" s="92"/>
      <c r="O16" s="92"/>
      <c r="P16" s="169">
        <v>0</v>
      </c>
      <c r="Q16" s="169">
        <f>21*3</f>
        <v>63</v>
      </c>
      <c r="R16" s="92"/>
      <c r="S16" s="92"/>
      <c r="T16" s="92"/>
      <c r="U16" s="92"/>
    </row>
    <row r="17" spans="1:22" ht="38.25" customHeight="1" x14ac:dyDescent="0.25">
      <c r="A17" s="103" t="s">
        <v>78</v>
      </c>
      <c r="B17" s="181" t="s">
        <v>52</v>
      </c>
      <c r="C17" s="171">
        <v>2.4</v>
      </c>
      <c r="D17" s="92">
        <v>6</v>
      </c>
      <c r="E17" s="179" t="s">
        <v>369</v>
      </c>
      <c r="F17" s="135"/>
      <c r="G17" s="132">
        <f t="shared" si="4"/>
        <v>164</v>
      </c>
      <c r="H17" s="135"/>
      <c r="I17" s="132">
        <f t="shared" si="5"/>
        <v>164</v>
      </c>
      <c r="J17" s="132">
        <f t="shared" si="3"/>
        <v>164</v>
      </c>
      <c r="K17" s="92">
        <v>164</v>
      </c>
      <c r="L17" s="92"/>
      <c r="M17" s="92"/>
      <c r="N17" s="92"/>
      <c r="O17" s="92"/>
      <c r="P17" s="169">
        <f>16*2</f>
        <v>32</v>
      </c>
      <c r="Q17" s="169">
        <f>21*2</f>
        <v>42</v>
      </c>
      <c r="R17" s="92">
        <f>13*2</f>
        <v>26</v>
      </c>
      <c r="S17" s="92">
        <f>9*2</f>
        <v>18</v>
      </c>
      <c r="T17" s="92">
        <f>17*2</f>
        <v>34</v>
      </c>
      <c r="U17" s="92">
        <f>6*2</f>
        <v>12</v>
      </c>
    </row>
    <row r="18" spans="1:22" ht="36" customHeight="1" x14ac:dyDescent="0.25">
      <c r="A18" s="103" t="s">
        <v>79</v>
      </c>
      <c r="B18" s="181" t="s">
        <v>27</v>
      </c>
      <c r="C18" s="171">
        <v>2.4</v>
      </c>
      <c r="D18" s="92">
        <v>6</v>
      </c>
      <c r="E18" s="179" t="s">
        <v>369</v>
      </c>
      <c r="F18" s="135"/>
      <c r="G18" s="132">
        <f t="shared" si="4"/>
        <v>164</v>
      </c>
      <c r="H18" s="135"/>
      <c r="I18" s="132">
        <f t="shared" si="5"/>
        <v>164</v>
      </c>
      <c r="J18" s="132">
        <f t="shared" si="3"/>
        <v>164</v>
      </c>
      <c r="K18" s="92">
        <v>164</v>
      </c>
      <c r="L18" s="92"/>
      <c r="M18" s="92"/>
      <c r="N18" s="92"/>
      <c r="O18" s="92"/>
      <c r="P18" s="169">
        <f>16*2</f>
        <v>32</v>
      </c>
      <c r="Q18" s="169">
        <f>21*2</f>
        <v>42</v>
      </c>
      <c r="R18" s="92">
        <f>13*2</f>
        <v>26</v>
      </c>
      <c r="S18" s="92">
        <f>9*2</f>
        <v>18</v>
      </c>
      <c r="T18" s="92">
        <f>17*2</f>
        <v>34</v>
      </c>
      <c r="U18" s="92">
        <f>6*2</f>
        <v>12</v>
      </c>
    </row>
    <row r="19" spans="1:22" ht="18" customHeight="1" x14ac:dyDescent="0.25">
      <c r="A19" s="103" t="s">
        <v>80</v>
      </c>
      <c r="B19" s="181" t="s">
        <v>29</v>
      </c>
      <c r="C19" s="121"/>
      <c r="D19" s="92">
        <v>6</v>
      </c>
      <c r="E19" s="92">
        <v>5.6</v>
      </c>
      <c r="F19" s="135"/>
      <c r="G19" s="132">
        <f t="shared" si="4"/>
        <v>69</v>
      </c>
      <c r="H19" s="135"/>
      <c r="I19" s="132">
        <f t="shared" si="5"/>
        <v>69</v>
      </c>
      <c r="J19" s="132">
        <f t="shared" si="3"/>
        <v>69</v>
      </c>
      <c r="K19" s="92">
        <v>30</v>
      </c>
      <c r="L19" s="92"/>
      <c r="M19" s="92"/>
      <c r="N19" s="92"/>
      <c r="O19" s="92"/>
      <c r="P19" s="169"/>
      <c r="Q19" s="169"/>
      <c r="R19" s="92"/>
      <c r="S19" s="92">
        <f>12*0</f>
        <v>0</v>
      </c>
      <c r="T19" s="92">
        <f>17*3</f>
        <v>51</v>
      </c>
      <c r="U19" s="92">
        <f>6*3</f>
        <v>18</v>
      </c>
    </row>
    <row r="20" spans="1:22" ht="18" customHeight="1" x14ac:dyDescent="0.25">
      <c r="A20" s="103" t="s">
        <v>123</v>
      </c>
      <c r="B20" s="144" t="s">
        <v>326</v>
      </c>
      <c r="C20" s="120"/>
      <c r="D20" s="92">
        <v>2</v>
      </c>
      <c r="E20" s="92"/>
      <c r="F20" s="135"/>
      <c r="G20" s="132">
        <f t="shared" si="4"/>
        <v>53</v>
      </c>
      <c r="H20" s="135"/>
      <c r="I20" s="132">
        <f t="shared" si="5"/>
        <v>53</v>
      </c>
      <c r="J20" s="132">
        <f t="shared" si="3"/>
        <v>53</v>
      </c>
      <c r="K20" s="92">
        <v>16</v>
      </c>
      <c r="L20" s="92"/>
      <c r="M20" s="92"/>
      <c r="N20" s="92"/>
      <c r="O20" s="92"/>
      <c r="P20" s="169">
        <f>16*2</f>
        <v>32</v>
      </c>
      <c r="Q20" s="169">
        <f>21*1</f>
        <v>21</v>
      </c>
      <c r="R20" s="92"/>
      <c r="S20" s="92"/>
      <c r="T20" s="92"/>
      <c r="U20" s="92"/>
    </row>
    <row r="21" spans="1:22" ht="18" customHeight="1" x14ac:dyDescent="0.25">
      <c r="A21" s="103" t="s">
        <v>329</v>
      </c>
      <c r="B21" s="170" t="s">
        <v>328</v>
      </c>
      <c r="C21" s="120"/>
      <c r="D21" s="92">
        <v>2</v>
      </c>
      <c r="E21" s="92"/>
      <c r="F21" s="135"/>
      <c r="G21" s="132">
        <f t="shared" si="4"/>
        <v>53</v>
      </c>
      <c r="H21" s="135"/>
      <c r="I21" s="132">
        <f t="shared" si="5"/>
        <v>53</v>
      </c>
      <c r="J21" s="132">
        <f t="shared" si="3"/>
        <v>53</v>
      </c>
      <c r="K21" s="92">
        <v>16</v>
      </c>
      <c r="L21" s="92"/>
      <c r="M21" s="92"/>
      <c r="N21" s="92"/>
      <c r="O21" s="92"/>
      <c r="P21" s="169">
        <f>16*2</f>
        <v>32</v>
      </c>
      <c r="Q21" s="169">
        <f>21*1</f>
        <v>21</v>
      </c>
      <c r="R21" s="92"/>
      <c r="S21" s="92"/>
      <c r="T21" s="92"/>
      <c r="U21" s="92"/>
    </row>
    <row r="22" spans="1:22" s="43" customFormat="1" ht="18" customHeight="1" x14ac:dyDescent="0.25">
      <c r="A22" s="104" t="s">
        <v>61</v>
      </c>
      <c r="B22" s="105" t="s">
        <v>75</v>
      </c>
      <c r="C22" s="106"/>
      <c r="D22" s="92"/>
      <c r="E22" s="92"/>
      <c r="F22" s="135"/>
      <c r="G22" s="93">
        <f>G23+G24</f>
        <v>158</v>
      </c>
      <c r="H22" s="93">
        <f t="shared" ref="H22:U22" si="6">H23+H24</f>
        <v>0</v>
      </c>
      <c r="I22" s="93">
        <f t="shared" si="6"/>
        <v>158</v>
      </c>
      <c r="J22" s="93">
        <f t="shared" si="6"/>
        <v>158</v>
      </c>
      <c r="K22" s="93">
        <f t="shared" si="6"/>
        <v>42</v>
      </c>
      <c r="L22" s="93">
        <f t="shared" si="6"/>
        <v>0</v>
      </c>
      <c r="M22" s="93">
        <f t="shared" si="6"/>
        <v>0</v>
      </c>
      <c r="N22" s="93">
        <f t="shared" si="6"/>
        <v>0</v>
      </c>
      <c r="O22" s="93">
        <f t="shared" si="6"/>
        <v>0</v>
      </c>
      <c r="P22" s="173">
        <f t="shared" si="6"/>
        <v>32</v>
      </c>
      <c r="Q22" s="173">
        <f t="shared" si="6"/>
        <v>126</v>
      </c>
      <c r="R22" s="93">
        <f t="shared" si="6"/>
        <v>0</v>
      </c>
      <c r="S22" s="93">
        <f t="shared" si="6"/>
        <v>0</v>
      </c>
      <c r="T22" s="93">
        <f t="shared" si="6"/>
        <v>0</v>
      </c>
      <c r="U22" s="93">
        <f t="shared" si="6"/>
        <v>0</v>
      </c>
      <c r="V22" s="45"/>
    </row>
    <row r="23" spans="1:22" ht="18" customHeight="1" x14ac:dyDescent="0.25">
      <c r="A23" s="192" t="s">
        <v>62</v>
      </c>
      <c r="B23" s="181" t="s">
        <v>26</v>
      </c>
      <c r="C23" s="121"/>
      <c r="D23" s="92">
        <v>2</v>
      </c>
      <c r="E23" s="92"/>
      <c r="F23" s="135"/>
      <c r="G23" s="132">
        <f>H23+I23</f>
        <v>95</v>
      </c>
      <c r="H23" s="135"/>
      <c r="I23" s="132">
        <f>J23+N23+O23</f>
        <v>95</v>
      </c>
      <c r="J23" s="132">
        <f>SUM(P23:U23)</f>
        <v>95</v>
      </c>
      <c r="K23" s="92">
        <v>30</v>
      </c>
      <c r="L23" s="92"/>
      <c r="M23" s="92"/>
      <c r="N23" s="92"/>
      <c r="O23" s="92"/>
      <c r="P23" s="169">
        <f>16*2</f>
        <v>32</v>
      </c>
      <c r="Q23" s="169">
        <f>21*3</f>
        <v>63</v>
      </c>
      <c r="R23" s="92"/>
      <c r="S23" s="92"/>
      <c r="T23" s="92"/>
      <c r="U23" s="92"/>
    </row>
    <row r="24" spans="1:22" ht="18" customHeight="1" x14ac:dyDescent="0.25">
      <c r="A24" s="192" t="s">
        <v>63</v>
      </c>
      <c r="B24" s="181" t="s">
        <v>231</v>
      </c>
      <c r="C24" s="121"/>
      <c r="D24" s="92">
        <v>2</v>
      </c>
      <c r="E24" s="92"/>
      <c r="F24" s="135"/>
      <c r="G24" s="132">
        <f>H24+I24</f>
        <v>63</v>
      </c>
      <c r="H24" s="135"/>
      <c r="I24" s="132">
        <f>J24+N24+O24</f>
        <v>63</v>
      </c>
      <c r="J24" s="132">
        <f>SUM(P24:U24)</f>
        <v>63</v>
      </c>
      <c r="K24" s="92">
        <v>12</v>
      </c>
      <c r="L24" s="92"/>
      <c r="M24" s="92"/>
      <c r="N24" s="92"/>
      <c r="O24" s="92"/>
      <c r="P24" s="169">
        <v>0</v>
      </c>
      <c r="Q24" s="169">
        <f>21*3</f>
        <v>63</v>
      </c>
      <c r="R24" s="92"/>
      <c r="S24" s="92"/>
      <c r="T24" s="92"/>
      <c r="U24" s="92"/>
    </row>
    <row r="25" spans="1:22" s="43" customFormat="1" ht="20.25" customHeight="1" x14ac:dyDescent="0.25">
      <c r="A25" s="107" t="s">
        <v>64</v>
      </c>
      <c r="B25" s="108" t="s">
        <v>65</v>
      </c>
      <c r="C25" s="106"/>
      <c r="D25" s="92"/>
      <c r="E25" s="92"/>
      <c r="F25" s="135"/>
      <c r="G25" s="93">
        <f>G26+G27+G28+G29+G30+G31+G32+G33+G34+G35+G36</f>
        <v>1025</v>
      </c>
      <c r="H25" s="93">
        <f t="shared" ref="H25:U25" si="7">H26+H27+H28+H29+H30+H31+H32+H33+H34+H35+H36</f>
        <v>30</v>
      </c>
      <c r="I25" s="93">
        <f t="shared" si="7"/>
        <v>995</v>
      </c>
      <c r="J25" s="93">
        <f t="shared" si="7"/>
        <v>955</v>
      </c>
      <c r="K25" s="93">
        <f t="shared" si="7"/>
        <v>432</v>
      </c>
      <c r="L25" s="93">
        <f t="shared" si="7"/>
        <v>0</v>
      </c>
      <c r="M25" s="93">
        <f t="shared" si="7"/>
        <v>0</v>
      </c>
      <c r="N25" s="93">
        <f t="shared" si="7"/>
        <v>10</v>
      </c>
      <c r="O25" s="93">
        <f t="shared" si="7"/>
        <v>30</v>
      </c>
      <c r="P25" s="173">
        <f>P26+P27+P28+P29+P30+P31+P32+P33+P34+P35+P36</f>
        <v>368</v>
      </c>
      <c r="Q25" s="173">
        <f t="shared" si="7"/>
        <v>168</v>
      </c>
      <c r="R25" s="93">
        <f t="shared" si="7"/>
        <v>104</v>
      </c>
      <c r="S25" s="93">
        <f t="shared" si="7"/>
        <v>45</v>
      </c>
      <c r="T25" s="93">
        <f t="shared" si="7"/>
        <v>204</v>
      </c>
      <c r="U25" s="93">
        <f t="shared" si="7"/>
        <v>66</v>
      </c>
    </row>
    <row r="26" spans="1:22" ht="20.25" customHeight="1" x14ac:dyDescent="0.25">
      <c r="A26" s="66" t="s">
        <v>66</v>
      </c>
      <c r="B26" s="181" t="s">
        <v>235</v>
      </c>
      <c r="C26" s="121"/>
      <c r="D26" s="92"/>
      <c r="E26" s="92"/>
      <c r="F26" s="92">
        <v>2</v>
      </c>
      <c r="G26" s="132">
        <f>H26+I26</f>
        <v>98</v>
      </c>
      <c r="H26" s="134">
        <v>6</v>
      </c>
      <c r="I26" s="132">
        <f>J26+N26+O26</f>
        <v>92</v>
      </c>
      <c r="J26" s="132">
        <f t="shared" ref="J26:J36" si="8">SUM(P26:U26)</f>
        <v>84</v>
      </c>
      <c r="K26" s="92">
        <v>44</v>
      </c>
      <c r="L26" s="92"/>
      <c r="M26" s="92"/>
      <c r="N26" s="92">
        <v>2</v>
      </c>
      <c r="O26" s="92">
        <v>6</v>
      </c>
      <c r="P26" s="169">
        <v>0</v>
      </c>
      <c r="Q26" s="169">
        <f>21*4</f>
        <v>84</v>
      </c>
      <c r="R26" s="92"/>
      <c r="S26" s="92"/>
      <c r="T26" s="92"/>
      <c r="U26" s="92"/>
    </row>
    <row r="27" spans="1:22" ht="20.25" customHeight="1" x14ac:dyDescent="0.25">
      <c r="A27" s="66" t="s">
        <v>67</v>
      </c>
      <c r="B27" s="181" t="s">
        <v>236</v>
      </c>
      <c r="C27" s="133"/>
      <c r="D27" s="92"/>
      <c r="E27" s="92"/>
      <c r="F27" s="92">
        <v>1</v>
      </c>
      <c r="G27" s="132">
        <f t="shared" ref="G27:G36" si="9">H27+I27</f>
        <v>142</v>
      </c>
      <c r="H27" s="134">
        <v>6</v>
      </c>
      <c r="I27" s="132">
        <f t="shared" ref="I27:I36" si="10">J27+N27+O27</f>
        <v>136</v>
      </c>
      <c r="J27" s="132">
        <f t="shared" si="8"/>
        <v>128</v>
      </c>
      <c r="K27" s="92">
        <v>76</v>
      </c>
      <c r="L27" s="92"/>
      <c r="M27" s="92"/>
      <c r="N27" s="92">
        <v>2</v>
      </c>
      <c r="O27" s="92">
        <v>6</v>
      </c>
      <c r="P27" s="169">
        <f>16*8</f>
        <v>128</v>
      </c>
      <c r="Q27" s="169">
        <v>0</v>
      </c>
      <c r="R27" s="92"/>
      <c r="S27" s="92"/>
      <c r="T27" s="92"/>
      <c r="U27" s="92"/>
    </row>
    <row r="28" spans="1:22" ht="20.25" customHeight="1" x14ac:dyDescent="0.25">
      <c r="A28" s="66" t="s">
        <v>68</v>
      </c>
      <c r="B28" s="181" t="s">
        <v>237</v>
      </c>
      <c r="C28" s="133"/>
      <c r="D28" s="92"/>
      <c r="E28" s="92"/>
      <c r="F28" s="92">
        <v>2</v>
      </c>
      <c r="G28" s="132">
        <f t="shared" si="9"/>
        <v>98</v>
      </c>
      <c r="H28" s="134">
        <v>6</v>
      </c>
      <c r="I28" s="132">
        <f t="shared" si="10"/>
        <v>92</v>
      </c>
      <c r="J28" s="132">
        <f t="shared" si="8"/>
        <v>84</v>
      </c>
      <c r="K28" s="92">
        <v>52</v>
      </c>
      <c r="L28" s="92"/>
      <c r="M28" s="92"/>
      <c r="N28" s="92">
        <v>2</v>
      </c>
      <c r="O28" s="92">
        <v>6</v>
      </c>
      <c r="P28" s="169">
        <v>0</v>
      </c>
      <c r="Q28" s="169">
        <f>21*4</f>
        <v>84</v>
      </c>
      <c r="R28" s="92"/>
      <c r="S28" s="92"/>
      <c r="T28" s="92"/>
      <c r="U28" s="92"/>
    </row>
    <row r="29" spans="1:22" ht="20.25" customHeight="1" x14ac:dyDescent="0.25">
      <c r="A29" s="66" t="s">
        <v>69</v>
      </c>
      <c r="B29" s="181" t="s">
        <v>238</v>
      </c>
      <c r="C29" s="121"/>
      <c r="D29" s="92"/>
      <c r="E29" s="92"/>
      <c r="F29" s="92">
        <v>1</v>
      </c>
      <c r="G29" s="132">
        <f t="shared" si="9"/>
        <v>126</v>
      </c>
      <c r="H29" s="134">
        <v>6</v>
      </c>
      <c r="I29" s="132">
        <f t="shared" si="10"/>
        <v>120</v>
      </c>
      <c r="J29" s="132">
        <f t="shared" si="8"/>
        <v>112</v>
      </c>
      <c r="K29" s="92">
        <v>76</v>
      </c>
      <c r="L29" s="92"/>
      <c r="M29" s="92"/>
      <c r="N29" s="92">
        <v>2</v>
      </c>
      <c r="O29" s="92">
        <v>6</v>
      </c>
      <c r="P29" s="169">
        <f>16*7</f>
        <v>112</v>
      </c>
      <c r="Q29" s="169">
        <v>0</v>
      </c>
      <c r="R29" s="92"/>
      <c r="S29" s="92"/>
      <c r="T29" s="92"/>
      <c r="U29" s="92"/>
    </row>
    <row r="30" spans="1:22" ht="20.25" customHeight="1" x14ac:dyDescent="0.25">
      <c r="A30" s="66" t="s">
        <v>70</v>
      </c>
      <c r="B30" s="181" t="s">
        <v>239</v>
      </c>
      <c r="C30" s="133"/>
      <c r="D30" s="92"/>
      <c r="E30" s="92"/>
      <c r="F30" s="92">
        <v>1</v>
      </c>
      <c r="G30" s="132">
        <f t="shared" si="9"/>
        <v>142</v>
      </c>
      <c r="H30" s="134">
        <v>6</v>
      </c>
      <c r="I30" s="132">
        <f t="shared" si="10"/>
        <v>136</v>
      </c>
      <c r="J30" s="132">
        <f t="shared" si="8"/>
        <v>128</v>
      </c>
      <c r="K30" s="92">
        <v>16</v>
      </c>
      <c r="L30" s="92"/>
      <c r="M30" s="92"/>
      <c r="N30" s="92">
        <v>2</v>
      </c>
      <c r="O30" s="92">
        <v>6</v>
      </c>
      <c r="P30" s="169">
        <f>16*8</f>
        <v>128</v>
      </c>
      <c r="Q30" s="169">
        <v>0</v>
      </c>
      <c r="R30" s="92"/>
      <c r="S30" s="92"/>
      <c r="T30" s="92"/>
      <c r="U30" s="92"/>
    </row>
    <row r="31" spans="1:22" ht="20.25" customHeight="1" x14ac:dyDescent="0.25">
      <c r="A31" s="66" t="s">
        <v>71</v>
      </c>
      <c r="B31" s="181" t="s">
        <v>240</v>
      </c>
      <c r="C31" s="133"/>
      <c r="D31" s="92">
        <v>3</v>
      </c>
      <c r="E31" s="92">
        <v>3</v>
      </c>
      <c r="F31" s="135"/>
      <c r="G31" s="132">
        <f t="shared" si="9"/>
        <v>52</v>
      </c>
      <c r="H31" s="134"/>
      <c r="I31" s="132">
        <f t="shared" si="10"/>
        <v>52</v>
      </c>
      <c r="J31" s="132">
        <f t="shared" si="8"/>
        <v>52</v>
      </c>
      <c r="K31" s="92">
        <v>26</v>
      </c>
      <c r="L31" s="92"/>
      <c r="M31" s="92"/>
      <c r="N31" s="92"/>
      <c r="O31" s="92"/>
      <c r="P31" s="169"/>
      <c r="Q31" s="169"/>
      <c r="R31" s="92">
        <f>13*4</f>
        <v>52</v>
      </c>
      <c r="S31" s="92">
        <v>0</v>
      </c>
      <c r="T31" s="92"/>
      <c r="U31" s="92"/>
    </row>
    <row r="32" spans="1:22" ht="35.25" customHeight="1" x14ac:dyDescent="0.25">
      <c r="A32" s="66" t="s">
        <v>72</v>
      </c>
      <c r="B32" s="181" t="s">
        <v>327</v>
      </c>
      <c r="C32" s="133"/>
      <c r="D32" s="92">
        <v>6</v>
      </c>
      <c r="E32" s="92">
        <v>5.6</v>
      </c>
      <c r="F32" s="135"/>
      <c r="G32" s="132">
        <f t="shared" si="9"/>
        <v>104</v>
      </c>
      <c r="H32" s="134"/>
      <c r="I32" s="132">
        <f t="shared" si="10"/>
        <v>104</v>
      </c>
      <c r="J32" s="132">
        <f t="shared" si="8"/>
        <v>104</v>
      </c>
      <c r="K32" s="92">
        <v>52</v>
      </c>
      <c r="L32" s="92"/>
      <c r="M32" s="92"/>
      <c r="N32" s="92"/>
      <c r="O32" s="92"/>
      <c r="P32" s="169"/>
      <c r="Q32" s="169"/>
      <c r="R32" s="92"/>
      <c r="S32" s="92"/>
      <c r="T32" s="92">
        <f>17*4</f>
        <v>68</v>
      </c>
      <c r="U32" s="92">
        <f>6*6</f>
        <v>36</v>
      </c>
    </row>
    <row r="33" spans="1:21" ht="20.25" customHeight="1" x14ac:dyDescent="0.25">
      <c r="A33" s="66" t="s">
        <v>355</v>
      </c>
      <c r="B33" s="181" t="s">
        <v>241</v>
      </c>
      <c r="C33" s="133"/>
      <c r="D33" s="92">
        <v>3</v>
      </c>
      <c r="E33" s="92">
        <v>3</v>
      </c>
      <c r="F33" s="135"/>
      <c r="G33" s="132">
        <f t="shared" si="9"/>
        <v>39</v>
      </c>
      <c r="H33" s="134"/>
      <c r="I33" s="132">
        <f t="shared" si="10"/>
        <v>39</v>
      </c>
      <c r="J33" s="132">
        <f t="shared" si="8"/>
        <v>39</v>
      </c>
      <c r="K33" s="92">
        <v>16</v>
      </c>
      <c r="L33" s="92"/>
      <c r="M33" s="92"/>
      <c r="N33" s="92"/>
      <c r="O33" s="92"/>
      <c r="P33" s="169"/>
      <c r="Q33" s="169"/>
      <c r="R33" s="92">
        <f>13*3</f>
        <v>39</v>
      </c>
      <c r="S33" s="92">
        <v>0</v>
      </c>
      <c r="T33" s="92"/>
      <c r="U33" s="92"/>
    </row>
    <row r="34" spans="1:21" ht="20.25" customHeight="1" x14ac:dyDescent="0.25">
      <c r="A34" s="66" t="s">
        <v>121</v>
      </c>
      <c r="B34" s="181" t="s">
        <v>51</v>
      </c>
      <c r="C34" s="133"/>
      <c r="D34" s="92">
        <v>4</v>
      </c>
      <c r="E34" s="92">
        <v>3.4</v>
      </c>
      <c r="F34" s="135"/>
      <c r="G34" s="132">
        <f t="shared" si="9"/>
        <v>58</v>
      </c>
      <c r="H34" s="134"/>
      <c r="I34" s="132">
        <f t="shared" si="10"/>
        <v>58</v>
      </c>
      <c r="J34" s="132">
        <f t="shared" si="8"/>
        <v>58</v>
      </c>
      <c r="K34" s="92">
        <v>24</v>
      </c>
      <c r="L34" s="92"/>
      <c r="M34" s="92"/>
      <c r="N34" s="92"/>
      <c r="O34" s="92"/>
      <c r="P34" s="169"/>
      <c r="Q34" s="169"/>
      <c r="R34" s="92">
        <f>13*1</f>
        <v>13</v>
      </c>
      <c r="S34" s="92">
        <f>9*5</f>
        <v>45</v>
      </c>
      <c r="T34" s="92"/>
      <c r="U34" s="92"/>
    </row>
    <row r="35" spans="1:21" ht="20.25" customHeight="1" x14ac:dyDescent="0.25">
      <c r="A35" s="66" t="s">
        <v>122</v>
      </c>
      <c r="B35" s="181" t="s">
        <v>127</v>
      </c>
      <c r="C35" s="106"/>
      <c r="D35" s="92">
        <v>6</v>
      </c>
      <c r="E35" s="92">
        <v>5.6</v>
      </c>
      <c r="F35" s="135"/>
      <c r="G35" s="132">
        <f t="shared" si="9"/>
        <v>98</v>
      </c>
      <c r="H35" s="134"/>
      <c r="I35" s="132">
        <f t="shared" si="10"/>
        <v>98</v>
      </c>
      <c r="J35" s="132">
        <f t="shared" si="8"/>
        <v>98</v>
      </c>
      <c r="K35" s="92">
        <v>30</v>
      </c>
      <c r="L35" s="92"/>
      <c r="M35" s="92"/>
      <c r="N35" s="92"/>
      <c r="O35" s="92"/>
      <c r="P35" s="169"/>
      <c r="Q35" s="169"/>
      <c r="R35" s="92"/>
      <c r="S35" s="92"/>
      <c r="T35" s="92">
        <f>17*4</f>
        <v>68</v>
      </c>
      <c r="U35" s="92">
        <f>6*5</f>
        <v>30</v>
      </c>
    </row>
    <row r="36" spans="1:21" ht="20.25" customHeight="1" x14ac:dyDescent="0.25">
      <c r="A36" s="66" t="s">
        <v>356</v>
      </c>
      <c r="B36" s="157" t="s">
        <v>164</v>
      </c>
      <c r="C36" s="106"/>
      <c r="D36" s="92">
        <v>5</v>
      </c>
      <c r="E36" s="92">
        <v>5</v>
      </c>
      <c r="F36" s="135"/>
      <c r="G36" s="132">
        <f t="shared" si="9"/>
        <v>68</v>
      </c>
      <c r="H36" s="134"/>
      <c r="I36" s="132">
        <f t="shared" si="10"/>
        <v>68</v>
      </c>
      <c r="J36" s="132">
        <f t="shared" si="8"/>
        <v>68</v>
      </c>
      <c r="K36" s="92">
        <v>20</v>
      </c>
      <c r="L36" s="92"/>
      <c r="M36" s="92"/>
      <c r="N36" s="92"/>
      <c r="O36" s="92"/>
      <c r="P36" s="169"/>
      <c r="Q36" s="169"/>
      <c r="R36" s="92"/>
      <c r="S36" s="92"/>
      <c r="T36" s="92">
        <f>17*4</f>
        <v>68</v>
      </c>
      <c r="U36" s="92">
        <v>0</v>
      </c>
    </row>
    <row r="37" spans="1:21" s="43" customFormat="1" ht="23.25" customHeight="1" x14ac:dyDescent="0.25">
      <c r="A37" s="146" t="s">
        <v>73</v>
      </c>
      <c r="B37" s="147" t="s">
        <v>30</v>
      </c>
      <c r="C37" s="106"/>
      <c r="D37" s="92"/>
      <c r="E37" s="92"/>
      <c r="F37" s="135"/>
      <c r="G37" s="93">
        <f>G38+G43+G48+G53+G57+G60</f>
        <v>2451</v>
      </c>
      <c r="H37" s="93">
        <f t="shared" ref="H37:M37" si="11">H38+H43+H48+H53+H57+H60</f>
        <v>54</v>
      </c>
      <c r="I37" s="93">
        <f t="shared" si="11"/>
        <v>1281</v>
      </c>
      <c r="J37" s="93">
        <f t="shared" si="11"/>
        <v>1225</v>
      </c>
      <c r="K37" s="93">
        <f t="shared" si="11"/>
        <v>612</v>
      </c>
      <c r="L37" s="93">
        <f t="shared" si="11"/>
        <v>60</v>
      </c>
      <c r="M37" s="93">
        <f t="shared" si="11"/>
        <v>1116</v>
      </c>
      <c r="N37" s="93">
        <f t="shared" ref="N37:U37" si="12">N38+N43+N48+N53+N57+N60</f>
        <v>20</v>
      </c>
      <c r="O37" s="93">
        <f t="shared" si="12"/>
        <v>36</v>
      </c>
      <c r="P37" s="173">
        <f t="shared" si="12"/>
        <v>0</v>
      </c>
      <c r="Q37" s="173">
        <f t="shared" si="12"/>
        <v>381</v>
      </c>
      <c r="R37" s="93">
        <f t="shared" si="12"/>
        <v>420</v>
      </c>
      <c r="S37" s="93">
        <f t="shared" si="12"/>
        <v>747</v>
      </c>
      <c r="T37" s="93">
        <f t="shared" si="12"/>
        <v>289</v>
      </c>
      <c r="U37" s="93">
        <f t="shared" si="12"/>
        <v>504</v>
      </c>
    </row>
    <row r="38" spans="1:21" ht="40.5" customHeight="1" x14ac:dyDescent="0.25">
      <c r="A38" s="193" t="s">
        <v>74</v>
      </c>
      <c r="B38" s="193" t="s">
        <v>242</v>
      </c>
      <c r="C38" s="133"/>
      <c r="D38" s="92"/>
      <c r="E38" s="92"/>
      <c r="F38" s="135"/>
      <c r="G38" s="93">
        <f>G39+G40+G41+G42</f>
        <v>613</v>
      </c>
      <c r="H38" s="93">
        <f t="shared" ref="H38:U38" si="13">H39+H40+H41+H42</f>
        <v>10</v>
      </c>
      <c r="I38" s="93">
        <f t="shared" si="13"/>
        <v>387</v>
      </c>
      <c r="J38" s="93">
        <f t="shared" si="13"/>
        <v>377</v>
      </c>
      <c r="K38" s="93">
        <f t="shared" si="13"/>
        <v>190</v>
      </c>
      <c r="L38" s="93">
        <f t="shared" si="13"/>
        <v>20</v>
      </c>
      <c r="M38" s="93">
        <f t="shared" si="13"/>
        <v>216</v>
      </c>
      <c r="N38" s="93">
        <f t="shared" si="13"/>
        <v>4</v>
      </c>
      <c r="O38" s="93">
        <f t="shared" si="13"/>
        <v>6</v>
      </c>
      <c r="P38" s="173">
        <f t="shared" si="13"/>
        <v>0</v>
      </c>
      <c r="Q38" s="173">
        <f t="shared" si="13"/>
        <v>381</v>
      </c>
      <c r="R38" s="93">
        <f t="shared" si="13"/>
        <v>212</v>
      </c>
      <c r="S38" s="93">
        <f t="shared" si="13"/>
        <v>0</v>
      </c>
      <c r="T38" s="93">
        <f t="shared" si="13"/>
        <v>0</v>
      </c>
      <c r="U38" s="93">
        <f t="shared" si="13"/>
        <v>0</v>
      </c>
    </row>
    <row r="39" spans="1:21" ht="33.75" customHeight="1" x14ac:dyDescent="0.25">
      <c r="A39" s="181" t="s">
        <v>99</v>
      </c>
      <c r="B39" s="181" t="s">
        <v>243</v>
      </c>
      <c r="C39" s="171"/>
      <c r="D39" s="92"/>
      <c r="E39" s="92">
        <v>2.2999999999999998</v>
      </c>
      <c r="F39" s="270" t="s">
        <v>366</v>
      </c>
      <c r="G39" s="132">
        <f>H39+I39</f>
        <v>230</v>
      </c>
      <c r="H39" s="209">
        <v>5</v>
      </c>
      <c r="I39" s="132">
        <f>J39+N39+O39</f>
        <v>225</v>
      </c>
      <c r="J39" s="132">
        <f>SUM(P39:U39)</f>
        <v>220</v>
      </c>
      <c r="K39" s="92">
        <v>110</v>
      </c>
      <c r="L39" s="92">
        <v>20</v>
      </c>
      <c r="M39" s="92"/>
      <c r="N39" s="92">
        <v>2</v>
      </c>
      <c r="O39" s="92">
        <v>3</v>
      </c>
      <c r="P39" s="169"/>
      <c r="Q39" s="169">
        <f>21*8</f>
        <v>168</v>
      </c>
      <c r="R39" s="92">
        <f>13*4</f>
        <v>52</v>
      </c>
      <c r="S39" s="92">
        <v>0</v>
      </c>
      <c r="T39" s="92"/>
      <c r="U39" s="92"/>
    </row>
    <row r="40" spans="1:21" ht="33.75" customHeight="1" x14ac:dyDescent="0.25">
      <c r="A40" s="181" t="s">
        <v>139</v>
      </c>
      <c r="B40" s="181" t="s">
        <v>244</v>
      </c>
      <c r="C40" s="171"/>
      <c r="D40" s="92"/>
      <c r="E40" s="92">
        <v>2.2999999999999998</v>
      </c>
      <c r="F40" s="271"/>
      <c r="G40" s="132">
        <f>H40+I40</f>
        <v>167</v>
      </c>
      <c r="H40" s="209">
        <v>5</v>
      </c>
      <c r="I40" s="132">
        <f>J40+N40+O40</f>
        <v>162</v>
      </c>
      <c r="J40" s="132">
        <f>SUM(P40:U40)</f>
        <v>157</v>
      </c>
      <c r="K40" s="92">
        <v>80</v>
      </c>
      <c r="L40" s="92"/>
      <c r="M40" s="92"/>
      <c r="N40" s="92">
        <v>2</v>
      </c>
      <c r="O40" s="92">
        <v>3</v>
      </c>
      <c r="P40" s="169"/>
      <c r="Q40" s="169">
        <f>21*5</f>
        <v>105</v>
      </c>
      <c r="R40" s="92">
        <f>13*4</f>
        <v>52</v>
      </c>
      <c r="S40" s="92">
        <v>0</v>
      </c>
      <c r="T40" s="92"/>
      <c r="U40" s="92"/>
    </row>
    <row r="41" spans="1:21" ht="21.75" customHeight="1" x14ac:dyDescent="0.25">
      <c r="A41" s="194" t="s">
        <v>137</v>
      </c>
      <c r="B41" s="194" t="s">
        <v>245</v>
      </c>
      <c r="C41" s="179"/>
      <c r="D41" s="92">
        <v>2</v>
      </c>
      <c r="E41" s="92"/>
      <c r="F41" s="135"/>
      <c r="G41" s="132">
        <f>M41</f>
        <v>108</v>
      </c>
      <c r="H41" s="209"/>
      <c r="I41" s="132"/>
      <c r="J41" s="132"/>
      <c r="K41" s="92"/>
      <c r="L41" s="92"/>
      <c r="M41" s="92">
        <f>SUM(P41:U41)</f>
        <v>108</v>
      </c>
      <c r="N41" s="92"/>
      <c r="O41" s="92"/>
      <c r="P41" s="169"/>
      <c r="Q41" s="169">
        <v>108</v>
      </c>
      <c r="R41" s="92"/>
      <c r="S41" s="92"/>
      <c r="T41" s="92"/>
      <c r="U41" s="92"/>
    </row>
    <row r="42" spans="1:21" ht="21" customHeight="1" x14ac:dyDescent="0.25">
      <c r="A42" s="195" t="s">
        <v>138</v>
      </c>
      <c r="B42" s="195" t="s">
        <v>165</v>
      </c>
      <c r="C42" s="179"/>
      <c r="D42" s="92">
        <v>3</v>
      </c>
      <c r="E42" s="92"/>
      <c r="F42" s="135"/>
      <c r="G42" s="132">
        <f>M42</f>
        <v>108</v>
      </c>
      <c r="H42" s="209"/>
      <c r="I42" s="132"/>
      <c r="J42" s="132"/>
      <c r="K42" s="92"/>
      <c r="L42" s="92"/>
      <c r="M42" s="92">
        <f>SUM(P42:U42)</f>
        <v>108</v>
      </c>
      <c r="N42" s="92"/>
      <c r="O42" s="92"/>
      <c r="P42" s="169"/>
      <c r="Q42" s="169"/>
      <c r="R42" s="92">
        <v>108</v>
      </c>
      <c r="S42" s="92"/>
      <c r="T42" s="92"/>
      <c r="U42" s="92"/>
    </row>
    <row r="43" spans="1:21" s="43" customFormat="1" ht="36" customHeight="1" x14ac:dyDescent="0.25">
      <c r="A43" s="196" t="s">
        <v>162</v>
      </c>
      <c r="B43" s="196" t="s">
        <v>246</v>
      </c>
      <c r="C43" s="133"/>
      <c r="D43" s="92"/>
      <c r="E43" s="92"/>
      <c r="F43" s="135"/>
      <c r="G43" s="93">
        <f>G44+G45+G46+G47</f>
        <v>399</v>
      </c>
      <c r="H43" s="93">
        <f t="shared" ref="H43:O43" si="14">H44+H45+H46+H47</f>
        <v>12</v>
      </c>
      <c r="I43" s="93">
        <f t="shared" si="14"/>
        <v>207</v>
      </c>
      <c r="J43" s="93">
        <f t="shared" si="14"/>
        <v>199</v>
      </c>
      <c r="K43" s="93">
        <f t="shared" si="14"/>
        <v>98</v>
      </c>
      <c r="L43" s="93">
        <f t="shared" si="14"/>
        <v>0</v>
      </c>
      <c r="M43" s="93">
        <f t="shared" si="14"/>
        <v>180</v>
      </c>
      <c r="N43" s="93">
        <f t="shared" si="14"/>
        <v>4</v>
      </c>
      <c r="O43" s="93">
        <f t="shared" si="14"/>
        <v>4</v>
      </c>
      <c r="P43" s="173">
        <f t="shared" ref="P43" si="15">P44+P45+P46+P47</f>
        <v>0</v>
      </c>
      <c r="Q43" s="173">
        <f t="shared" ref="Q43" si="16">Q44+Q45+Q46+Q47</f>
        <v>0</v>
      </c>
      <c r="R43" s="93">
        <f t="shared" ref="R43" si="17">R44+R45+R46+R47</f>
        <v>91</v>
      </c>
      <c r="S43" s="93">
        <f t="shared" ref="S43" si="18">S44+S45+S46+S47</f>
        <v>288</v>
      </c>
      <c r="T43" s="93">
        <f t="shared" ref="T43" si="19">T44+T45+T46+T47</f>
        <v>0</v>
      </c>
      <c r="U43" s="93">
        <f t="shared" ref="U43" si="20">U44+U45+U46+U47</f>
        <v>0</v>
      </c>
    </row>
    <row r="44" spans="1:21" ht="39" customHeight="1" x14ac:dyDescent="0.25">
      <c r="A44" s="181" t="s">
        <v>133</v>
      </c>
      <c r="B44" s="181" t="s">
        <v>246</v>
      </c>
      <c r="C44" s="172"/>
      <c r="D44" s="92"/>
      <c r="E44" s="92">
        <v>3.4</v>
      </c>
      <c r="F44" s="270" t="s">
        <v>367</v>
      </c>
      <c r="G44" s="132">
        <f>H44+I44</f>
        <v>116</v>
      </c>
      <c r="H44" s="209">
        <v>6</v>
      </c>
      <c r="I44" s="132">
        <f>J44+N44+O44</f>
        <v>110</v>
      </c>
      <c r="J44" s="132">
        <f>SUM(P44:U44)</f>
        <v>106</v>
      </c>
      <c r="K44" s="92">
        <v>52</v>
      </c>
      <c r="L44" s="92"/>
      <c r="M44" s="92"/>
      <c r="N44" s="92">
        <v>2</v>
      </c>
      <c r="O44" s="92">
        <v>2</v>
      </c>
      <c r="P44" s="169"/>
      <c r="Q44" s="169"/>
      <c r="R44" s="92">
        <f>13*4</f>
        <v>52</v>
      </c>
      <c r="S44" s="92">
        <f>9*6</f>
        <v>54</v>
      </c>
      <c r="T44" s="92"/>
      <c r="U44" s="92"/>
    </row>
    <row r="45" spans="1:21" ht="36" customHeight="1" x14ac:dyDescent="0.25">
      <c r="A45" s="181" t="s">
        <v>134</v>
      </c>
      <c r="B45" s="181" t="s">
        <v>247</v>
      </c>
      <c r="C45" s="172"/>
      <c r="D45" s="92"/>
      <c r="E45" s="92">
        <v>3.4</v>
      </c>
      <c r="F45" s="271"/>
      <c r="G45" s="132">
        <f>H45+I45</f>
        <v>103</v>
      </c>
      <c r="H45" s="209">
        <v>6</v>
      </c>
      <c r="I45" s="132">
        <f>J45+N45+O45</f>
        <v>97</v>
      </c>
      <c r="J45" s="132">
        <f>SUM(P45:U45)</f>
        <v>93</v>
      </c>
      <c r="K45" s="92">
        <v>46</v>
      </c>
      <c r="L45" s="92"/>
      <c r="M45" s="92"/>
      <c r="N45" s="92">
        <v>2</v>
      </c>
      <c r="O45" s="92">
        <v>2</v>
      </c>
      <c r="P45" s="169"/>
      <c r="Q45" s="169"/>
      <c r="R45" s="92">
        <f>13*3</f>
        <v>39</v>
      </c>
      <c r="S45" s="92">
        <f>9*6</f>
        <v>54</v>
      </c>
      <c r="T45" s="92"/>
      <c r="U45" s="92"/>
    </row>
    <row r="46" spans="1:21" ht="21.75" customHeight="1" x14ac:dyDescent="0.25">
      <c r="A46" s="181" t="s">
        <v>135</v>
      </c>
      <c r="B46" s="181" t="s">
        <v>248</v>
      </c>
      <c r="C46" s="172"/>
      <c r="D46" s="92" t="s">
        <v>370</v>
      </c>
      <c r="E46" s="92"/>
      <c r="F46" s="134"/>
      <c r="G46" s="132">
        <f>M46</f>
        <v>72</v>
      </c>
      <c r="H46" s="209"/>
      <c r="I46" s="132"/>
      <c r="J46" s="132"/>
      <c r="K46" s="92"/>
      <c r="L46" s="92"/>
      <c r="M46" s="92">
        <f>SUM(P46:U46)</f>
        <v>72</v>
      </c>
      <c r="N46" s="92"/>
      <c r="O46" s="92"/>
      <c r="P46" s="169"/>
      <c r="Q46" s="169"/>
      <c r="R46" s="92"/>
      <c r="S46" s="92">
        <v>72</v>
      </c>
      <c r="T46" s="92"/>
      <c r="U46" s="92"/>
    </row>
    <row r="47" spans="1:21" ht="20.25" customHeight="1" x14ac:dyDescent="0.25">
      <c r="A47" s="197" t="s">
        <v>136</v>
      </c>
      <c r="B47" s="197" t="s">
        <v>249</v>
      </c>
      <c r="C47" s="172"/>
      <c r="D47" s="92" t="s">
        <v>370</v>
      </c>
      <c r="E47" s="92"/>
      <c r="F47" s="134"/>
      <c r="G47" s="132">
        <f>M47</f>
        <v>108</v>
      </c>
      <c r="H47" s="209"/>
      <c r="I47" s="132"/>
      <c r="J47" s="132"/>
      <c r="K47" s="92"/>
      <c r="L47" s="92"/>
      <c r="M47" s="92">
        <f>SUM(P47:U47)</f>
        <v>108</v>
      </c>
      <c r="N47" s="92"/>
      <c r="O47" s="92"/>
      <c r="P47" s="169"/>
      <c r="Q47" s="169"/>
      <c r="R47" s="92"/>
      <c r="S47" s="92">
        <v>108</v>
      </c>
      <c r="T47" s="92"/>
      <c r="U47" s="92"/>
    </row>
    <row r="48" spans="1:21" s="43" customFormat="1" ht="21.75" customHeight="1" x14ac:dyDescent="0.25">
      <c r="A48" s="196" t="s">
        <v>253</v>
      </c>
      <c r="B48" s="196" t="s">
        <v>250</v>
      </c>
      <c r="C48" s="172"/>
      <c r="D48" s="92"/>
      <c r="E48" s="92"/>
      <c r="F48" s="134"/>
      <c r="G48" s="93">
        <f>G49+G50+G51+G52</f>
        <v>586</v>
      </c>
      <c r="H48" s="93">
        <f t="shared" ref="H48:U48" si="21">H49+H50+H51+H52</f>
        <v>12</v>
      </c>
      <c r="I48" s="93">
        <f t="shared" si="21"/>
        <v>286</v>
      </c>
      <c r="J48" s="93">
        <f t="shared" si="21"/>
        <v>276</v>
      </c>
      <c r="K48" s="93">
        <f t="shared" si="21"/>
        <v>136</v>
      </c>
      <c r="L48" s="93">
        <f t="shared" si="21"/>
        <v>20</v>
      </c>
      <c r="M48" s="93">
        <f t="shared" si="21"/>
        <v>288</v>
      </c>
      <c r="N48" s="93">
        <f t="shared" si="21"/>
        <v>4</v>
      </c>
      <c r="O48" s="93">
        <f t="shared" si="21"/>
        <v>6</v>
      </c>
      <c r="P48" s="173">
        <f t="shared" si="21"/>
        <v>0</v>
      </c>
      <c r="Q48" s="173">
        <f t="shared" si="21"/>
        <v>0</v>
      </c>
      <c r="R48" s="93">
        <f t="shared" si="21"/>
        <v>0</v>
      </c>
      <c r="S48" s="93">
        <f t="shared" si="21"/>
        <v>0</v>
      </c>
      <c r="T48" s="93">
        <f t="shared" si="21"/>
        <v>204</v>
      </c>
      <c r="U48" s="93">
        <f t="shared" si="21"/>
        <v>360</v>
      </c>
    </row>
    <row r="49" spans="1:21" ht="24" customHeight="1" x14ac:dyDescent="0.25">
      <c r="A49" s="181" t="s">
        <v>254</v>
      </c>
      <c r="B49" s="181" t="s">
        <v>251</v>
      </c>
      <c r="C49" s="172"/>
      <c r="D49" s="92"/>
      <c r="E49" s="92">
        <v>5.6</v>
      </c>
      <c r="F49" s="270" t="s">
        <v>368</v>
      </c>
      <c r="G49" s="132">
        <f>H49+I49</f>
        <v>149</v>
      </c>
      <c r="H49" s="209">
        <v>6</v>
      </c>
      <c r="I49" s="132">
        <f>J49+N49+O49</f>
        <v>143</v>
      </c>
      <c r="J49" s="132">
        <f>SUM(P49:U49)</f>
        <v>138</v>
      </c>
      <c r="K49" s="92">
        <v>68</v>
      </c>
      <c r="L49" s="92">
        <v>20</v>
      </c>
      <c r="M49" s="92"/>
      <c r="N49" s="92">
        <v>2</v>
      </c>
      <c r="O49" s="92">
        <v>3</v>
      </c>
      <c r="P49" s="169"/>
      <c r="Q49" s="169"/>
      <c r="R49" s="92"/>
      <c r="S49" s="92"/>
      <c r="T49" s="92">
        <f>17*6</f>
        <v>102</v>
      </c>
      <c r="U49" s="92">
        <f>6*6</f>
        <v>36</v>
      </c>
    </row>
    <row r="50" spans="1:21" ht="25.5" customHeight="1" x14ac:dyDescent="0.25">
      <c r="A50" s="181" t="s">
        <v>255</v>
      </c>
      <c r="B50" s="181" t="s">
        <v>252</v>
      </c>
      <c r="C50" s="172"/>
      <c r="D50" s="92"/>
      <c r="E50" s="92">
        <v>5.6</v>
      </c>
      <c r="F50" s="271"/>
      <c r="G50" s="132">
        <f>H50+I50</f>
        <v>149</v>
      </c>
      <c r="H50" s="209">
        <v>6</v>
      </c>
      <c r="I50" s="132">
        <f>J50+N50+O50</f>
        <v>143</v>
      </c>
      <c r="J50" s="132">
        <f>SUM(P50:U50)</f>
        <v>138</v>
      </c>
      <c r="K50" s="92">
        <v>68</v>
      </c>
      <c r="L50" s="92"/>
      <c r="M50" s="92"/>
      <c r="N50" s="92">
        <v>2</v>
      </c>
      <c r="O50" s="92">
        <v>3</v>
      </c>
      <c r="P50" s="169"/>
      <c r="Q50" s="169"/>
      <c r="R50" s="92"/>
      <c r="S50" s="92"/>
      <c r="T50" s="92">
        <f>17*6</f>
        <v>102</v>
      </c>
      <c r="U50" s="92">
        <f>6*6</f>
        <v>36</v>
      </c>
    </row>
    <row r="51" spans="1:21" ht="19.5" customHeight="1" x14ac:dyDescent="0.25">
      <c r="A51" s="181" t="s">
        <v>256</v>
      </c>
      <c r="B51" s="181" t="s">
        <v>258</v>
      </c>
      <c r="C51" s="172"/>
      <c r="D51" s="92">
        <v>8</v>
      </c>
      <c r="E51" s="92"/>
      <c r="F51" s="134"/>
      <c r="G51" s="132">
        <f>M51</f>
        <v>144</v>
      </c>
      <c r="H51" s="209"/>
      <c r="I51" s="132"/>
      <c r="J51" s="132"/>
      <c r="K51" s="92"/>
      <c r="L51" s="92"/>
      <c r="M51" s="92">
        <f>SUM(P51:U51)</f>
        <v>144</v>
      </c>
      <c r="N51" s="92"/>
      <c r="O51" s="92"/>
      <c r="P51" s="169"/>
      <c r="Q51" s="169"/>
      <c r="R51" s="92"/>
      <c r="S51" s="92"/>
      <c r="T51" s="92"/>
      <c r="U51" s="92">
        <v>144</v>
      </c>
    </row>
    <row r="52" spans="1:21" ht="19.5" customHeight="1" x14ac:dyDescent="0.25">
      <c r="A52" s="197" t="s">
        <v>257</v>
      </c>
      <c r="B52" s="197" t="s">
        <v>259</v>
      </c>
      <c r="C52" s="172"/>
      <c r="D52" s="92">
        <v>8</v>
      </c>
      <c r="E52" s="92"/>
      <c r="F52" s="134"/>
      <c r="G52" s="132">
        <f>M52</f>
        <v>144</v>
      </c>
      <c r="H52" s="209"/>
      <c r="I52" s="132"/>
      <c r="J52" s="132"/>
      <c r="K52" s="92"/>
      <c r="L52" s="92"/>
      <c r="M52" s="92">
        <f>SUM(P52:U52)</f>
        <v>144</v>
      </c>
      <c r="N52" s="92"/>
      <c r="O52" s="92"/>
      <c r="P52" s="169"/>
      <c r="Q52" s="169"/>
      <c r="R52" s="92"/>
      <c r="S52" s="92"/>
      <c r="T52" s="92"/>
      <c r="U52" s="92">
        <v>144</v>
      </c>
    </row>
    <row r="53" spans="1:21" ht="34.5" customHeight="1" x14ac:dyDescent="0.25">
      <c r="A53" s="196" t="s">
        <v>166</v>
      </c>
      <c r="B53" s="196" t="s">
        <v>260</v>
      </c>
      <c r="C53" s="172"/>
      <c r="D53" s="92"/>
      <c r="E53" s="92"/>
      <c r="F53" s="134"/>
      <c r="G53" s="93">
        <f>G54+G55+G56</f>
        <v>300</v>
      </c>
      <c r="H53" s="93">
        <f t="shared" ref="H53:U53" si="22">H54+H55+H56</f>
        <v>6</v>
      </c>
      <c r="I53" s="93">
        <f t="shared" si="22"/>
        <v>114</v>
      </c>
      <c r="J53" s="93">
        <f t="shared" si="22"/>
        <v>110</v>
      </c>
      <c r="K53" s="93">
        <f t="shared" si="22"/>
        <v>56</v>
      </c>
      <c r="L53" s="93">
        <f t="shared" si="22"/>
        <v>20</v>
      </c>
      <c r="M53" s="93">
        <f t="shared" si="22"/>
        <v>180</v>
      </c>
      <c r="N53" s="93">
        <f t="shared" si="22"/>
        <v>2</v>
      </c>
      <c r="O53" s="93">
        <f t="shared" si="22"/>
        <v>2</v>
      </c>
      <c r="P53" s="173">
        <f t="shared" si="22"/>
        <v>0</v>
      </c>
      <c r="Q53" s="173">
        <f t="shared" si="22"/>
        <v>0</v>
      </c>
      <c r="R53" s="93">
        <f t="shared" si="22"/>
        <v>65</v>
      </c>
      <c r="S53" s="93">
        <f t="shared" si="22"/>
        <v>225</v>
      </c>
      <c r="T53" s="93">
        <f t="shared" si="22"/>
        <v>0</v>
      </c>
      <c r="U53" s="93">
        <f t="shared" si="22"/>
        <v>0</v>
      </c>
    </row>
    <row r="54" spans="1:21" ht="19.5" customHeight="1" x14ac:dyDescent="0.25">
      <c r="A54" s="181" t="s">
        <v>100</v>
      </c>
      <c r="B54" s="181" t="s">
        <v>261</v>
      </c>
      <c r="C54" s="172"/>
      <c r="D54" s="92"/>
      <c r="E54" s="92">
        <v>3.4</v>
      </c>
      <c r="F54" s="134" t="s">
        <v>367</v>
      </c>
      <c r="G54" s="132">
        <f>H54+I54</f>
        <v>120</v>
      </c>
      <c r="H54" s="209">
        <v>6</v>
      </c>
      <c r="I54" s="132">
        <f>J54+N54+O54</f>
        <v>114</v>
      </c>
      <c r="J54" s="132">
        <f>SUM(P54:U54)</f>
        <v>110</v>
      </c>
      <c r="K54" s="92">
        <v>56</v>
      </c>
      <c r="L54" s="92">
        <v>20</v>
      </c>
      <c r="M54" s="92"/>
      <c r="N54" s="92">
        <v>2</v>
      </c>
      <c r="O54" s="92">
        <v>2</v>
      </c>
      <c r="P54" s="169"/>
      <c r="Q54" s="169"/>
      <c r="R54" s="92">
        <f>13*5</f>
        <v>65</v>
      </c>
      <c r="S54" s="92">
        <f>9*5</f>
        <v>45</v>
      </c>
      <c r="T54" s="92"/>
      <c r="U54" s="92"/>
    </row>
    <row r="55" spans="1:21" ht="19.5" customHeight="1" x14ac:dyDescent="0.25">
      <c r="A55" s="197" t="s">
        <v>163</v>
      </c>
      <c r="B55" s="197" t="s">
        <v>275</v>
      </c>
      <c r="C55" s="172"/>
      <c r="D55" s="92" t="s">
        <v>370</v>
      </c>
      <c r="E55" s="92"/>
      <c r="F55" s="134"/>
      <c r="G55" s="132">
        <f>M55</f>
        <v>72</v>
      </c>
      <c r="H55" s="209"/>
      <c r="I55" s="132"/>
      <c r="J55" s="132"/>
      <c r="K55" s="92"/>
      <c r="L55" s="92"/>
      <c r="M55" s="92">
        <f>SUM(P55:U55)</f>
        <v>72</v>
      </c>
      <c r="N55" s="92"/>
      <c r="O55" s="92"/>
      <c r="P55" s="169"/>
      <c r="Q55" s="169"/>
      <c r="R55" s="92"/>
      <c r="S55" s="92">
        <v>72</v>
      </c>
      <c r="T55" s="92"/>
      <c r="U55" s="92"/>
    </row>
    <row r="56" spans="1:21" ht="19.5" customHeight="1" x14ac:dyDescent="0.25">
      <c r="A56" s="197" t="s">
        <v>273</v>
      </c>
      <c r="B56" s="197" t="s">
        <v>274</v>
      </c>
      <c r="C56" s="172"/>
      <c r="D56" s="92" t="s">
        <v>370</v>
      </c>
      <c r="E56" s="92"/>
      <c r="F56" s="134"/>
      <c r="G56" s="132">
        <f>M56</f>
        <v>108</v>
      </c>
      <c r="H56" s="209"/>
      <c r="I56" s="132"/>
      <c r="J56" s="132"/>
      <c r="K56" s="92"/>
      <c r="L56" s="92"/>
      <c r="M56" s="92">
        <f>SUM(P56:U56)</f>
        <v>108</v>
      </c>
      <c r="N56" s="92"/>
      <c r="O56" s="92"/>
      <c r="P56" s="169"/>
      <c r="Q56" s="169"/>
      <c r="R56" s="92"/>
      <c r="S56" s="92">
        <v>108</v>
      </c>
      <c r="T56" s="92"/>
      <c r="U56" s="92"/>
    </row>
    <row r="57" spans="1:21" s="43" customFormat="1" ht="18.75" customHeight="1" x14ac:dyDescent="0.25">
      <c r="A57" s="196" t="s">
        <v>267</v>
      </c>
      <c r="B57" s="196" t="s">
        <v>262</v>
      </c>
      <c r="C57" s="172"/>
      <c r="D57" s="92"/>
      <c r="E57" s="92"/>
      <c r="F57" s="134"/>
      <c r="G57" s="93">
        <f>G58+G59</f>
        <v>243</v>
      </c>
      <c r="H57" s="93">
        <f t="shared" ref="H57:U57" si="23">H58+H59</f>
        <v>6</v>
      </c>
      <c r="I57" s="93">
        <f t="shared" si="23"/>
        <v>129</v>
      </c>
      <c r="J57" s="93">
        <f t="shared" si="23"/>
        <v>121</v>
      </c>
      <c r="K57" s="93">
        <f t="shared" si="23"/>
        <v>60</v>
      </c>
      <c r="L57" s="93">
        <f t="shared" si="23"/>
        <v>0</v>
      </c>
      <c r="M57" s="93">
        <f t="shared" si="23"/>
        <v>108</v>
      </c>
      <c r="N57" s="93">
        <f t="shared" si="23"/>
        <v>2</v>
      </c>
      <c r="O57" s="93">
        <f t="shared" si="23"/>
        <v>6</v>
      </c>
      <c r="P57" s="173">
        <f t="shared" si="23"/>
        <v>0</v>
      </c>
      <c r="Q57" s="173">
        <f t="shared" si="23"/>
        <v>0</v>
      </c>
      <c r="R57" s="93">
        <f t="shared" si="23"/>
        <v>0</v>
      </c>
      <c r="S57" s="93">
        <f t="shared" si="23"/>
        <v>0</v>
      </c>
      <c r="T57" s="93">
        <f t="shared" si="23"/>
        <v>85</v>
      </c>
      <c r="U57" s="93">
        <f t="shared" si="23"/>
        <v>144</v>
      </c>
    </row>
    <row r="58" spans="1:21" ht="20.25" customHeight="1" x14ac:dyDescent="0.25">
      <c r="A58" s="181" t="s">
        <v>266</v>
      </c>
      <c r="B58" s="181" t="s">
        <v>263</v>
      </c>
      <c r="C58" s="172"/>
      <c r="D58" s="92"/>
      <c r="E58" s="92">
        <v>5.6</v>
      </c>
      <c r="F58" s="134" t="s">
        <v>368</v>
      </c>
      <c r="G58" s="132">
        <f>H58+I58</f>
        <v>135</v>
      </c>
      <c r="H58" s="209">
        <v>6</v>
      </c>
      <c r="I58" s="132">
        <f>J58+N58+O58</f>
        <v>129</v>
      </c>
      <c r="J58" s="132">
        <f>SUM(P58:U58)</f>
        <v>121</v>
      </c>
      <c r="K58" s="92">
        <v>60</v>
      </c>
      <c r="L58" s="92"/>
      <c r="M58" s="92"/>
      <c r="N58" s="92">
        <v>2</v>
      </c>
      <c r="O58" s="92">
        <v>6</v>
      </c>
      <c r="P58" s="169"/>
      <c r="Q58" s="169"/>
      <c r="R58" s="92"/>
      <c r="S58" s="92"/>
      <c r="T58" s="92">
        <f>17*5</f>
        <v>85</v>
      </c>
      <c r="U58" s="92">
        <f>6*6</f>
        <v>36</v>
      </c>
    </row>
    <row r="59" spans="1:21" ht="20.25" customHeight="1" x14ac:dyDescent="0.25">
      <c r="A59" s="197" t="s">
        <v>265</v>
      </c>
      <c r="B59" s="197" t="s">
        <v>264</v>
      </c>
      <c r="C59" s="172"/>
      <c r="D59" s="92">
        <v>6</v>
      </c>
      <c r="E59" s="92"/>
      <c r="F59" s="134"/>
      <c r="G59" s="132">
        <f>M59</f>
        <v>108</v>
      </c>
      <c r="H59" s="209"/>
      <c r="I59" s="132"/>
      <c r="J59" s="132"/>
      <c r="K59" s="92"/>
      <c r="L59" s="92"/>
      <c r="M59" s="92">
        <f>SUM(P59:U59)</f>
        <v>108</v>
      </c>
      <c r="N59" s="92"/>
      <c r="O59" s="92"/>
      <c r="P59" s="169"/>
      <c r="Q59" s="169"/>
      <c r="R59" s="92"/>
      <c r="S59" s="92"/>
      <c r="T59" s="92"/>
      <c r="U59" s="92">
        <v>108</v>
      </c>
    </row>
    <row r="60" spans="1:21" ht="39.75" customHeight="1" x14ac:dyDescent="0.25">
      <c r="A60" s="198" t="s">
        <v>269</v>
      </c>
      <c r="B60" s="198" t="s">
        <v>268</v>
      </c>
      <c r="C60" s="172"/>
      <c r="D60" s="92"/>
      <c r="E60" s="92"/>
      <c r="F60" s="134"/>
      <c r="G60" s="93">
        <f>G61+G62+G63+G64</f>
        <v>310</v>
      </c>
      <c r="H60" s="93">
        <f t="shared" ref="H60:U60" si="24">H61+H62+H63+H64</f>
        <v>8</v>
      </c>
      <c r="I60" s="93">
        <f t="shared" si="24"/>
        <v>158</v>
      </c>
      <c r="J60" s="93">
        <f t="shared" si="24"/>
        <v>142</v>
      </c>
      <c r="K60" s="93">
        <f t="shared" si="24"/>
        <v>72</v>
      </c>
      <c r="L60" s="93">
        <f t="shared" si="24"/>
        <v>0</v>
      </c>
      <c r="M60" s="93">
        <f t="shared" si="24"/>
        <v>144</v>
      </c>
      <c r="N60" s="93">
        <f t="shared" si="24"/>
        <v>4</v>
      </c>
      <c r="O60" s="93">
        <f t="shared" si="24"/>
        <v>12</v>
      </c>
      <c r="P60" s="173">
        <f t="shared" si="24"/>
        <v>0</v>
      </c>
      <c r="Q60" s="173">
        <f t="shared" si="24"/>
        <v>0</v>
      </c>
      <c r="R60" s="93">
        <f t="shared" si="24"/>
        <v>52</v>
      </c>
      <c r="S60" s="93">
        <f t="shared" si="24"/>
        <v>234</v>
      </c>
      <c r="T60" s="93">
        <f t="shared" si="24"/>
        <v>0</v>
      </c>
      <c r="U60" s="93">
        <f t="shared" si="24"/>
        <v>0</v>
      </c>
    </row>
    <row r="61" spans="1:21" ht="34.5" customHeight="1" x14ac:dyDescent="0.25">
      <c r="A61" s="336" t="s">
        <v>271</v>
      </c>
      <c r="B61" s="5" t="s">
        <v>378</v>
      </c>
      <c r="C61" s="172"/>
      <c r="D61" s="92"/>
      <c r="E61" s="92">
        <v>3.4</v>
      </c>
      <c r="F61" s="134" t="s">
        <v>377</v>
      </c>
      <c r="G61" s="132">
        <f>H61+I61</f>
        <v>83</v>
      </c>
      <c r="H61" s="209">
        <v>4</v>
      </c>
      <c r="I61" s="132">
        <f>J61+N61+O61</f>
        <v>79</v>
      </c>
      <c r="J61" s="132">
        <f>SUM(P61:U61)</f>
        <v>71</v>
      </c>
      <c r="K61" s="92">
        <v>36</v>
      </c>
      <c r="L61" s="92"/>
      <c r="M61" s="92"/>
      <c r="N61" s="92">
        <v>2</v>
      </c>
      <c r="O61" s="92">
        <v>6</v>
      </c>
      <c r="P61" s="169"/>
      <c r="Q61" s="169"/>
      <c r="R61" s="92">
        <f>13*2</f>
        <v>26</v>
      </c>
      <c r="S61" s="92">
        <f>9*5</f>
        <v>45</v>
      </c>
      <c r="T61" s="92"/>
      <c r="U61" s="92"/>
    </row>
    <row r="62" spans="1:21" ht="34.5" customHeight="1" x14ac:dyDescent="0.25">
      <c r="A62" s="336" t="s">
        <v>310</v>
      </c>
      <c r="B62" s="5" t="s">
        <v>379</v>
      </c>
      <c r="C62" s="172"/>
      <c r="D62" s="92"/>
      <c r="E62" s="92">
        <v>3.4</v>
      </c>
      <c r="F62" s="134" t="s">
        <v>377</v>
      </c>
      <c r="G62" s="132">
        <f t="shared" ref="G62" si="25">H62+I62</f>
        <v>83</v>
      </c>
      <c r="H62" s="209">
        <v>4</v>
      </c>
      <c r="I62" s="132">
        <f t="shared" ref="I62" si="26">J62+N62+O62</f>
        <v>79</v>
      </c>
      <c r="J62" s="132">
        <f>SUM(P62:U62)</f>
        <v>71</v>
      </c>
      <c r="K62" s="92">
        <v>36</v>
      </c>
      <c r="L62" s="92"/>
      <c r="M62" s="92"/>
      <c r="N62" s="92">
        <v>2</v>
      </c>
      <c r="O62" s="92">
        <v>6</v>
      </c>
      <c r="P62" s="169"/>
      <c r="Q62" s="169"/>
      <c r="R62" s="92">
        <f>13*2</f>
        <v>26</v>
      </c>
      <c r="S62" s="92">
        <f>9*5</f>
        <v>45</v>
      </c>
      <c r="T62" s="92"/>
      <c r="U62" s="92"/>
    </row>
    <row r="63" spans="1:21" ht="34.5" customHeight="1" x14ac:dyDescent="0.25">
      <c r="A63" s="145" t="s">
        <v>311</v>
      </c>
      <c r="B63" s="145" t="s">
        <v>380</v>
      </c>
      <c r="C63" s="133"/>
      <c r="D63" s="92">
        <v>4</v>
      </c>
      <c r="E63" s="92"/>
      <c r="F63" s="135"/>
      <c r="G63" s="132">
        <f>M63</f>
        <v>72</v>
      </c>
      <c r="H63" s="134"/>
      <c r="I63" s="132"/>
      <c r="J63" s="132"/>
      <c r="K63" s="92"/>
      <c r="L63" s="92"/>
      <c r="M63" s="92">
        <f>SUM(P63:U63)</f>
        <v>72</v>
      </c>
      <c r="N63" s="92"/>
      <c r="O63" s="92"/>
      <c r="P63" s="169"/>
      <c r="Q63" s="169"/>
      <c r="R63" s="92"/>
      <c r="S63" s="92">
        <v>72</v>
      </c>
      <c r="T63" s="92"/>
      <c r="U63" s="92"/>
    </row>
    <row r="64" spans="1:21" ht="25.5" customHeight="1" x14ac:dyDescent="0.25">
      <c r="A64" s="145" t="s">
        <v>312</v>
      </c>
      <c r="B64" s="145" t="s">
        <v>373</v>
      </c>
      <c r="C64" s="133"/>
      <c r="D64" s="92">
        <v>4</v>
      </c>
      <c r="E64" s="92"/>
      <c r="F64" s="135"/>
      <c r="G64" s="132">
        <f>M64</f>
        <v>72</v>
      </c>
      <c r="H64" s="135"/>
      <c r="I64" s="132"/>
      <c r="J64" s="132"/>
      <c r="K64" s="92"/>
      <c r="L64" s="92"/>
      <c r="M64" s="92">
        <f>SUM(P64:U64)</f>
        <v>72</v>
      </c>
      <c r="N64" s="92"/>
      <c r="O64" s="92"/>
      <c r="P64" s="169"/>
      <c r="Q64" s="169"/>
      <c r="R64" s="92"/>
      <c r="S64" s="92">
        <v>72</v>
      </c>
      <c r="T64" s="92"/>
      <c r="U64" s="92"/>
    </row>
    <row r="65" spans="1:22" ht="25.5" customHeight="1" x14ac:dyDescent="0.25">
      <c r="A65" s="181"/>
      <c r="B65" s="181"/>
      <c r="C65" s="133"/>
      <c r="D65" s="119"/>
      <c r="E65" s="135"/>
      <c r="F65" s="135"/>
      <c r="G65" s="132"/>
      <c r="H65" s="135"/>
      <c r="I65" s="132"/>
      <c r="J65" s="132"/>
      <c r="K65" s="92"/>
      <c r="L65" s="92"/>
      <c r="M65" s="92"/>
      <c r="N65" s="92"/>
      <c r="O65" s="92"/>
      <c r="P65" s="169"/>
      <c r="Q65" s="169"/>
      <c r="R65" s="92"/>
      <c r="S65" s="92"/>
      <c r="T65" s="92"/>
      <c r="U65" s="92"/>
    </row>
    <row r="66" spans="1:22" ht="21" customHeight="1" x14ac:dyDescent="0.25">
      <c r="A66" s="129"/>
      <c r="B66" s="64" t="s">
        <v>32</v>
      </c>
      <c r="C66" s="92"/>
      <c r="D66" s="135"/>
      <c r="E66" s="135"/>
      <c r="F66" s="135"/>
      <c r="G66" s="135">
        <f>SUM(P66:U66)</f>
        <v>180</v>
      </c>
      <c r="H66" s="135"/>
      <c r="I66" s="135"/>
      <c r="J66" s="135"/>
      <c r="K66" s="135"/>
      <c r="L66" s="135"/>
      <c r="M66" s="135"/>
      <c r="N66" s="135"/>
      <c r="O66" s="135"/>
      <c r="P66" s="174">
        <v>36</v>
      </c>
      <c r="Q66" s="174">
        <v>36</v>
      </c>
      <c r="R66" s="119">
        <v>36</v>
      </c>
      <c r="S66" s="119">
        <v>36</v>
      </c>
      <c r="T66" s="119">
        <v>0</v>
      </c>
      <c r="U66" s="119">
        <v>36</v>
      </c>
    </row>
    <row r="67" spans="1:22" ht="19.5" customHeight="1" x14ac:dyDescent="0.25">
      <c r="A67" s="129"/>
      <c r="B67" s="64" t="s">
        <v>31</v>
      </c>
      <c r="C67" s="119"/>
      <c r="D67" s="135"/>
      <c r="E67" s="135"/>
      <c r="F67" s="135"/>
      <c r="G67" s="135">
        <f>SUM(P67:U67)</f>
        <v>540</v>
      </c>
      <c r="H67" s="135"/>
      <c r="I67" s="135"/>
      <c r="J67" s="135"/>
      <c r="K67" s="135"/>
      <c r="L67" s="135"/>
      <c r="M67" s="135"/>
      <c r="N67" s="135"/>
      <c r="O67" s="135"/>
      <c r="P67" s="174">
        <f>P41+P46+P51+P55+P63+P64</f>
        <v>0</v>
      </c>
      <c r="Q67" s="174">
        <f t="shared" ref="Q67:U67" si="27">Q41+Q46+Q51+Q55+Q63+Q64</f>
        <v>108</v>
      </c>
      <c r="R67" s="174">
        <f t="shared" si="27"/>
        <v>0</v>
      </c>
      <c r="S67" s="174">
        <f t="shared" si="27"/>
        <v>288</v>
      </c>
      <c r="T67" s="174">
        <f t="shared" si="27"/>
        <v>0</v>
      </c>
      <c r="U67" s="174">
        <f t="shared" si="27"/>
        <v>144</v>
      </c>
    </row>
    <row r="68" spans="1:22" ht="19.5" customHeight="1" x14ac:dyDescent="0.25">
      <c r="A68" s="129"/>
      <c r="B68" s="64" t="s">
        <v>102</v>
      </c>
      <c r="C68" s="119"/>
      <c r="D68" s="135"/>
      <c r="E68" s="135"/>
      <c r="F68" s="135"/>
      <c r="G68" s="135">
        <f>SUM(P68:U68)</f>
        <v>576</v>
      </c>
      <c r="H68" s="135"/>
      <c r="I68" s="135"/>
      <c r="J68" s="135"/>
      <c r="K68" s="135"/>
      <c r="L68" s="135"/>
      <c r="M68" s="135"/>
      <c r="N68" s="135"/>
      <c r="O68" s="135"/>
      <c r="P68" s="174">
        <f>P42+P47+P52+P56+P59</f>
        <v>0</v>
      </c>
      <c r="Q68" s="174">
        <f t="shared" ref="Q68:U68" si="28">Q42+Q47+Q52+Q56+Q59</f>
        <v>0</v>
      </c>
      <c r="R68" s="174">
        <f t="shared" si="28"/>
        <v>108</v>
      </c>
      <c r="S68" s="174">
        <f t="shared" si="28"/>
        <v>216</v>
      </c>
      <c r="T68" s="174">
        <f t="shared" si="28"/>
        <v>0</v>
      </c>
      <c r="U68" s="174">
        <f t="shared" si="28"/>
        <v>252</v>
      </c>
    </row>
    <row r="69" spans="1:22" ht="19.5" customHeight="1" x14ac:dyDescent="0.25">
      <c r="A69" s="129"/>
      <c r="B69" s="64" t="s">
        <v>33</v>
      </c>
      <c r="C69" s="119"/>
      <c r="D69" s="119"/>
      <c r="E69" s="119"/>
      <c r="F69" s="119"/>
      <c r="G69" s="135">
        <f>SUM(P69:U69)</f>
        <v>1116</v>
      </c>
      <c r="H69" s="135"/>
      <c r="I69" s="135"/>
      <c r="J69" s="135"/>
      <c r="K69" s="135"/>
      <c r="L69" s="135"/>
      <c r="M69" s="135"/>
      <c r="N69" s="135"/>
      <c r="O69" s="135"/>
      <c r="P69" s="174">
        <f t="shared" ref="P69:U69" si="29">P67+P68</f>
        <v>0</v>
      </c>
      <c r="Q69" s="174">
        <f t="shared" si="29"/>
        <v>108</v>
      </c>
      <c r="R69" s="119">
        <f t="shared" si="29"/>
        <v>108</v>
      </c>
      <c r="S69" s="119">
        <f t="shared" si="29"/>
        <v>504</v>
      </c>
      <c r="T69" s="119">
        <f t="shared" si="29"/>
        <v>0</v>
      </c>
      <c r="U69" s="119">
        <f t="shared" si="29"/>
        <v>396</v>
      </c>
    </row>
    <row r="70" spans="1:22" ht="19.5" customHeight="1" x14ac:dyDescent="0.25">
      <c r="A70" s="129"/>
      <c r="B70" s="64" t="s">
        <v>81</v>
      </c>
      <c r="C70" s="119"/>
      <c r="D70" s="119"/>
      <c r="E70" s="136"/>
      <c r="F70" s="119"/>
      <c r="G70" s="137">
        <v>36</v>
      </c>
      <c r="H70" s="137"/>
      <c r="I70" s="137"/>
      <c r="J70" s="137"/>
      <c r="K70" s="137"/>
      <c r="L70" s="137"/>
      <c r="M70" s="137"/>
      <c r="N70" s="137"/>
      <c r="O70" s="137"/>
      <c r="P70" s="175">
        <f t="shared" ref="P70:U70" si="30">P13/P8</f>
        <v>36</v>
      </c>
      <c r="Q70" s="175">
        <f t="shared" si="30"/>
        <v>36</v>
      </c>
      <c r="R70" s="164">
        <f t="shared" si="30"/>
        <v>36</v>
      </c>
      <c r="S70" s="164">
        <f t="shared" si="30"/>
        <v>36</v>
      </c>
      <c r="T70" s="164">
        <f t="shared" si="30"/>
        <v>36</v>
      </c>
      <c r="U70" s="164">
        <f t="shared" si="30"/>
        <v>36</v>
      </c>
    </row>
    <row r="71" spans="1:22" ht="19.5" customHeight="1" x14ac:dyDescent="0.25">
      <c r="A71" s="138" t="s">
        <v>132</v>
      </c>
      <c r="B71" s="139" t="s">
        <v>3</v>
      </c>
      <c r="C71" s="140"/>
      <c r="D71" s="140"/>
      <c r="E71" s="141"/>
      <c r="F71" s="140"/>
      <c r="G71" s="135">
        <f>SUM(H71:U71)</f>
        <v>216</v>
      </c>
      <c r="H71" s="142"/>
      <c r="I71" s="143"/>
      <c r="J71" s="143"/>
      <c r="K71" s="143"/>
      <c r="L71" s="143"/>
      <c r="M71" s="143"/>
      <c r="N71" s="143"/>
      <c r="O71" s="143"/>
      <c r="P71" s="169">
        <v>0</v>
      </c>
      <c r="Q71" s="169">
        <v>0</v>
      </c>
      <c r="R71" s="92">
        <v>0</v>
      </c>
      <c r="S71" s="92">
        <v>0</v>
      </c>
      <c r="T71" s="92">
        <v>0</v>
      </c>
      <c r="U71" s="119">
        <f t="shared" ref="U71" si="31">6*36</f>
        <v>216</v>
      </c>
    </row>
    <row r="72" spans="1:22" ht="23.25" customHeight="1" x14ac:dyDescent="0.25">
      <c r="A72" s="268" t="s">
        <v>35</v>
      </c>
      <c r="B72" s="268"/>
      <c r="C72" s="140"/>
      <c r="D72" s="140"/>
      <c r="E72" s="141"/>
      <c r="F72" s="140"/>
      <c r="G72" s="137">
        <f>G13</f>
        <v>4464</v>
      </c>
      <c r="H72" s="137">
        <f t="shared" ref="H72:O72" si="32">H13</f>
        <v>84</v>
      </c>
      <c r="I72" s="137">
        <f t="shared" si="32"/>
        <v>3048</v>
      </c>
      <c r="J72" s="137">
        <f t="shared" si="32"/>
        <v>2952</v>
      </c>
      <c r="K72" s="137">
        <f t="shared" si="32"/>
        <v>1488</v>
      </c>
      <c r="L72" s="137">
        <f t="shared" si="32"/>
        <v>60</v>
      </c>
      <c r="M72" s="137">
        <f t="shared" si="32"/>
        <v>1116</v>
      </c>
      <c r="N72" s="137">
        <f t="shared" si="32"/>
        <v>30</v>
      </c>
      <c r="O72" s="137">
        <f t="shared" si="32"/>
        <v>66</v>
      </c>
      <c r="P72" s="173">
        <f>P13</f>
        <v>612</v>
      </c>
      <c r="Q72" s="173">
        <f t="shared" ref="Q72:U72" si="33">Q13</f>
        <v>900</v>
      </c>
      <c r="R72" s="93">
        <f t="shared" si="33"/>
        <v>612</v>
      </c>
      <c r="S72" s="93">
        <f t="shared" si="33"/>
        <v>864</v>
      </c>
      <c r="T72" s="93">
        <f t="shared" si="33"/>
        <v>612</v>
      </c>
      <c r="U72" s="93">
        <f t="shared" si="33"/>
        <v>864</v>
      </c>
      <c r="V72" s="47"/>
    </row>
    <row r="73" spans="1:22" ht="23.25" customHeight="1" x14ac:dyDescent="0.25">
      <c r="A73" s="48"/>
      <c r="B73" s="49"/>
    </row>
    <row r="74" spans="1:22" ht="23.25" customHeight="1" x14ac:dyDescent="0.25">
      <c r="A74" s="48"/>
      <c r="B74" s="49"/>
    </row>
    <row r="75" spans="1:22" ht="35.25" customHeight="1" x14ac:dyDescent="0.25">
      <c r="A75" s="267"/>
      <c r="B75" s="267"/>
    </row>
    <row r="76" spans="1:22" ht="23.25" customHeight="1" x14ac:dyDescent="0.25">
      <c r="A76" s="51"/>
      <c r="B76" s="51"/>
    </row>
    <row r="77" spans="1:22" ht="23.25" customHeight="1" x14ac:dyDescent="0.25">
      <c r="B77" s="53"/>
    </row>
  </sheetData>
  <mergeCells count="32">
    <mergeCell ref="Q10:Q11"/>
    <mergeCell ref="P2:U5"/>
    <mergeCell ref="T10:T11"/>
    <mergeCell ref="A75:B75"/>
    <mergeCell ref="P10:P11"/>
    <mergeCell ref="A72:B72"/>
    <mergeCell ref="H6:H11"/>
    <mergeCell ref="I6:O6"/>
    <mergeCell ref="N9:N11"/>
    <mergeCell ref="I7:O7"/>
    <mergeCell ref="J8:O8"/>
    <mergeCell ref="L9:L11"/>
    <mergeCell ref="F39:F40"/>
    <mergeCell ref="C2:F10"/>
    <mergeCell ref="F44:F45"/>
    <mergeCell ref="F49:F50"/>
    <mergeCell ref="S10:S11"/>
    <mergeCell ref="U10:U11"/>
    <mergeCell ref="T6:U6"/>
    <mergeCell ref="A1:S1"/>
    <mergeCell ref="A2:A11"/>
    <mergeCell ref="B2:B11"/>
    <mergeCell ref="G2:G11"/>
    <mergeCell ref="H2:O5"/>
    <mergeCell ref="P6:Q6"/>
    <mergeCell ref="R6:S6"/>
    <mergeCell ref="I8:I11"/>
    <mergeCell ref="J9:J11"/>
    <mergeCell ref="K9:K11"/>
    <mergeCell ref="O9:O11"/>
    <mergeCell ref="M9:M11"/>
    <mergeCell ref="R10:R11"/>
  </mergeCells>
  <phoneticPr fontId="14" type="noConversion"/>
  <pageMargins left="0" right="0" top="0" bottom="0" header="0" footer="0"/>
  <pageSetup paperSize="9" scale="51" fitToHeight="0" orientation="landscape" r:id="rId1"/>
  <rowBreaks count="1" manualBreakCount="1">
    <brk id="26"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4"/>
  <sheetViews>
    <sheetView view="pageBreakPreview" topLeftCell="A25" zoomScale="130" zoomScaleNormal="100" zoomScaleSheetLayoutView="130" workbookViewId="0">
      <selection activeCell="B35" sqref="B35"/>
    </sheetView>
  </sheetViews>
  <sheetFormatPr defaultRowHeight="18" x14ac:dyDescent="0.25"/>
  <cols>
    <col min="1" max="1" width="5.42578125" style="7" customWidth="1"/>
    <col min="2" max="2" width="71.5703125" style="1" customWidth="1"/>
    <col min="3" max="16384" width="9.140625" style="1"/>
  </cols>
  <sheetData>
    <row r="1" spans="1:2" ht="51.75" customHeight="1" x14ac:dyDescent="0.25">
      <c r="A1" s="272" t="s">
        <v>84</v>
      </c>
      <c r="B1" s="272"/>
    </row>
    <row r="2" spans="1:2" x14ac:dyDescent="0.25">
      <c r="A2" s="4" t="s">
        <v>85</v>
      </c>
      <c r="B2" s="3" t="s">
        <v>39</v>
      </c>
    </row>
    <row r="3" spans="1:2" x14ac:dyDescent="0.25">
      <c r="A3" s="5"/>
      <c r="B3" s="58" t="s">
        <v>128</v>
      </c>
    </row>
    <row r="4" spans="1:2" x14ac:dyDescent="0.25">
      <c r="A4" s="6">
        <v>1</v>
      </c>
      <c r="B4" s="155" t="s">
        <v>276</v>
      </c>
    </row>
    <row r="5" spans="1:2" x14ac:dyDescent="0.25">
      <c r="A5" s="6">
        <v>2</v>
      </c>
      <c r="B5" s="155" t="s">
        <v>277</v>
      </c>
    </row>
    <row r="6" spans="1:2" x14ac:dyDescent="0.25">
      <c r="A6" s="6">
        <v>3</v>
      </c>
      <c r="B6" s="155" t="s">
        <v>278</v>
      </c>
    </row>
    <row r="7" spans="1:2" x14ac:dyDescent="0.25">
      <c r="A7" s="6">
        <v>4</v>
      </c>
      <c r="B7" s="155" t="s">
        <v>279</v>
      </c>
    </row>
    <row r="8" spans="1:2" x14ac:dyDescent="0.25">
      <c r="A8" s="6">
        <v>5</v>
      </c>
      <c r="B8" s="155" t="s">
        <v>280</v>
      </c>
    </row>
    <row r="9" spans="1:2" x14ac:dyDescent="0.25">
      <c r="A9" s="6">
        <v>6</v>
      </c>
      <c r="B9" s="155" t="s">
        <v>281</v>
      </c>
    </row>
    <row r="10" spans="1:2" x14ac:dyDescent="0.25">
      <c r="A10" s="6">
        <v>7</v>
      </c>
      <c r="B10" s="155" t="s">
        <v>298</v>
      </c>
    </row>
    <row r="11" spans="1:2" x14ac:dyDescent="0.25">
      <c r="A11" s="6">
        <v>8</v>
      </c>
      <c r="B11" s="155" t="s">
        <v>282</v>
      </c>
    </row>
    <row r="12" spans="1:2" x14ac:dyDescent="0.25">
      <c r="A12" s="6">
        <v>9</v>
      </c>
      <c r="B12" s="155" t="s">
        <v>283</v>
      </c>
    </row>
    <row r="13" spans="1:2" x14ac:dyDescent="0.25">
      <c r="A13" s="6">
        <v>10</v>
      </c>
      <c r="B13" s="155" t="s">
        <v>284</v>
      </c>
    </row>
    <row r="14" spans="1:2" x14ac:dyDescent="0.25">
      <c r="A14" s="6">
        <v>11</v>
      </c>
      <c r="B14" s="155" t="s">
        <v>285</v>
      </c>
    </row>
    <row r="15" spans="1:2" x14ac:dyDescent="0.25">
      <c r="A15" s="6">
        <v>12</v>
      </c>
      <c r="B15" s="155" t="s">
        <v>286</v>
      </c>
    </row>
    <row r="16" spans="1:2" x14ac:dyDescent="0.25">
      <c r="A16" s="6">
        <v>13</v>
      </c>
      <c r="B16" s="155" t="s">
        <v>287</v>
      </c>
    </row>
    <row r="17" spans="1:2" x14ac:dyDescent="0.25">
      <c r="A17" s="6">
        <v>14</v>
      </c>
      <c r="B17" s="155" t="s">
        <v>288</v>
      </c>
    </row>
    <row r="18" spans="1:2" x14ac:dyDescent="0.25">
      <c r="A18" s="6">
        <v>15</v>
      </c>
      <c r="B18" s="155" t="s">
        <v>289</v>
      </c>
    </row>
    <row r="19" spans="1:2" x14ac:dyDescent="0.25">
      <c r="A19" s="6"/>
      <c r="B19" s="56" t="s">
        <v>93</v>
      </c>
    </row>
    <row r="20" spans="1:2" x14ac:dyDescent="0.25">
      <c r="A20" s="6">
        <v>1</v>
      </c>
      <c r="B20" s="155" t="s">
        <v>286</v>
      </c>
    </row>
    <row r="21" spans="1:2" x14ac:dyDescent="0.25">
      <c r="A21" s="6">
        <v>2</v>
      </c>
      <c r="B21" s="155" t="s">
        <v>290</v>
      </c>
    </row>
    <row r="22" spans="1:2" x14ac:dyDescent="0.25">
      <c r="A22" s="6">
        <v>3</v>
      </c>
      <c r="B22" s="155" t="s">
        <v>291</v>
      </c>
    </row>
    <row r="23" spans="1:2" x14ac:dyDescent="0.25">
      <c r="A23" s="6">
        <v>4</v>
      </c>
      <c r="B23" s="155" t="s">
        <v>292</v>
      </c>
    </row>
    <row r="24" spans="1:2" x14ac:dyDescent="0.25">
      <c r="A24" s="6">
        <v>5</v>
      </c>
      <c r="B24" s="155" t="s">
        <v>293</v>
      </c>
    </row>
    <row r="25" spans="1:2" x14ac:dyDescent="0.25">
      <c r="A25" s="6">
        <v>6</v>
      </c>
      <c r="B25" s="155" t="s">
        <v>294</v>
      </c>
    </row>
    <row r="26" spans="1:2" x14ac:dyDescent="0.25">
      <c r="A26" s="6"/>
      <c r="B26" s="56" t="s">
        <v>295</v>
      </c>
    </row>
    <row r="27" spans="1:2" x14ac:dyDescent="0.25">
      <c r="A27" s="6">
        <v>1</v>
      </c>
      <c r="B27" s="156" t="s">
        <v>296</v>
      </c>
    </row>
    <row r="28" spans="1:2" x14ac:dyDescent="0.25">
      <c r="A28" s="6">
        <v>2</v>
      </c>
      <c r="B28" s="156" t="s">
        <v>297</v>
      </c>
    </row>
    <row r="29" spans="1:2" x14ac:dyDescent="0.25">
      <c r="A29" s="6"/>
      <c r="B29" s="58" t="s">
        <v>88</v>
      </c>
    </row>
    <row r="30" spans="1:2" x14ac:dyDescent="0.25">
      <c r="A30" s="6">
        <v>1</v>
      </c>
      <c r="B30" s="57" t="s">
        <v>129</v>
      </c>
    </row>
    <row r="31" spans="1:2" x14ac:dyDescent="0.25">
      <c r="A31" s="6">
        <v>2</v>
      </c>
      <c r="B31" s="57" t="s">
        <v>130</v>
      </c>
    </row>
    <row r="32" spans="1:2" x14ac:dyDescent="0.25">
      <c r="A32" s="6">
        <v>3</v>
      </c>
      <c r="B32" s="57" t="s">
        <v>131</v>
      </c>
    </row>
    <row r="33" spans="2:2" x14ac:dyDescent="0.25">
      <c r="B33" s="57"/>
    </row>
    <row r="34" spans="2:2" x14ac:dyDescent="0.25">
      <c r="B34" s="57"/>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95"/>
  <sheetViews>
    <sheetView tabSelected="1" view="pageBreakPreview" zoomScaleNormal="100" zoomScaleSheetLayoutView="100" workbookViewId="0">
      <selection activeCell="A5" sqref="A5:XFD5"/>
    </sheetView>
  </sheetViews>
  <sheetFormatPr defaultColWidth="4.85546875" defaultRowHeight="18" x14ac:dyDescent="0.25"/>
  <cols>
    <col min="1" max="1" width="10.42578125" style="21" customWidth="1"/>
    <col min="2" max="4" width="4.85546875" style="21"/>
    <col min="5" max="11" width="4.85546875" style="7"/>
    <col min="12" max="12" width="5.140625" style="7" bestFit="1" customWidth="1"/>
    <col min="13" max="16" width="4.85546875" style="7"/>
    <col min="17" max="17" width="12.42578125" style="7" customWidth="1"/>
    <col min="18" max="23" width="11.140625" style="7" customWidth="1"/>
    <col min="24" max="24" width="14.85546875" style="7" customWidth="1"/>
    <col min="25" max="27" width="11.140625" style="7" customWidth="1"/>
    <col min="28" max="28" width="9.140625" style="7" customWidth="1"/>
    <col min="29" max="16384" width="4.85546875" style="7"/>
  </cols>
  <sheetData>
    <row r="1" spans="1:28" s="149" customFormat="1" ht="17.25" customHeight="1" x14ac:dyDescent="0.25">
      <c r="A1" s="278" t="s">
        <v>86</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row>
    <row r="2" spans="1:28" s="166" customFormat="1" ht="17.25" customHeight="1" x14ac:dyDescent="0.25">
      <c r="A2" s="321" t="s">
        <v>169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row>
    <row r="3" spans="1:28" s="166" customFormat="1" ht="17.25" customHeight="1" x14ac:dyDescent="0.25">
      <c r="A3" s="321" t="s">
        <v>87</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row>
    <row r="4" spans="1:28" s="166" customFormat="1" ht="34.5" customHeight="1" x14ac:dyDescent="0.25">
      <c r="A4" s="321" t="s">
        <v>303</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row>
    <row r="5" spans="1:28" s="210" customFormat="1" ht="18" customHeight="1" x14ac:dyDescent="0.25">
      <c r="A5" s="337" t="s">
        <v>381</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row>
    <row r="6" spans="1:28" s="166" customFormat="1" ht="31.5" customHeight="1" x14ac:dyDescent="0.25">
      <c r="A6" s="321" t="s">
        <v>318</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row>
    <row r="7" spans="1:28" s="149" customFormat="1" ht="32.25" customHeight="1" x14ac:dyDescent="0.25">
      <c r="A7" s="321" t="s">
        <v>170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row>
    <row r="8" spans="1:28" s="149" customFormat="1" ht="15.75" x14ac:dyDescent="0.25">
      <c r="A8" s="322" t="s">
        <v>171</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row>
    <row r="9" spans="1:28" s="149" customFormat="1" ht="32.25" customHeight="1" x14ac:dyDescent="0.25">
      <c r="A9" s="321" t="s">
        <v>172</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row>
    <row r="10" spans="1:28" s="149" customFormat="1" ht="33" customHeight="1" x14ac:dyDescent="0.25">
      <c r="A10" s="267" t="s">
        <v>173</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row>
    <row r="11" spans="1:28" s="149" customFormat="1" ht="36.75" customHeight="1" x14ac:dyDescent="0.25">
      <c r="A11" s="267" t="s">
        <v>174</v>
      </c>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row>
    <row r="12" spans="1:28" s="276" customFormat="1" ht="15" customHeight="1" x14ac:dyDescent="0.25">
      <c r="A12" s="276" t="s">
        <v>175</v>
      </c>
    </row>
    <row r="13" spans="1:28" s="153" customFormat="1" ht="22.5" customHeight="1" x14ac:dyDescent="0.25">
      <c r="A13" s="278" t="s">
        <v>176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row>
    <row r="14" spans="1:28" s="149" customFormat="1" ht="21" customHeight="1" x14ac:dyDescent="0.25">
      <c r="A14" s="273" t="s">
        <v>177</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row>
    <row r="15" spans="1:28" s="94" customFormat="1" ht="20.25" customHeight="1" x14ac:dyDescent="0.25">
      <c r="A15" s="273" t="s">
        <v>178</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row>
    <row r="16" spans="1:28" s="153" customFormat="1" ht="18" customHeight="1" x14ac:dyDescent="0.25">
      <c r="A16" s="278" t="s">
        <v>179</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row>
    <row r="17" spans="1:28" s="149" customFormat="1" ht="63.75" customHeight="1" x14ac:dyDescent="0.25">
      <c r="A17" s="276" t="s">
        <v>180</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row>
    <row r="18" spans="1:28" s="153" customFormat="1" ht="16.5" customHeight="1" x14ac:dyDescent="0.25">
      <c r="A18" s="278" t="s">
        <v>181</v>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row>
    <row r="19" spans="1:28" s="149" customFormat="1" ht="31.5" customHeight="1" x14ac:dyDescent="0.25">
      <c r="A19" s="276" t="s">
        <v>182</v>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row>
    <row r="20" spans="1:28" s="149" customFormat="1" ht="16.5" customHeight="1" x14ac:dyDescent="0.25">
      <c r="A20" s="278" t="s">
        <v>183</v>
      </c>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row>
    <row r="21" spans="1:28" s="149" customFormat="1" ht="80.25" customHeight="1" x14ac:dyDescent="0.25">
      <c r="A21" s="276" t="s">
        <v>304</v>
      </c>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row>
    <row r="22" spans="1:28" s="153" customFormat="1" ht="18.75" customHeight="1" x14ac:dyDescent="0.25">
      <c r="A22" s="278" t="s">
        <v>184</v>
      </c>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row>
    <row r="23" spans="1:28" s="149" customFormat="1" ht="81.75" customHeight="1" x14ac:dyDescent="0.25">
      <c r="A23" s="276" t="s">
        <v>313</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row>
    <row r="24" spans="1:28" s="149" customFormat="1" ht="142.5" customHeight="1" x14ac:dyDescent="0.25">
      <c r="A24" s="276" t="s">
        <v>185</v>
      </c>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row>
    <row r="25" spans="1:28" s="152" customFormat="1" ht="18" customHeight="1" x14ac:dyDescent="0.25">
      <c r="A25" s="327" t="s">
        <v>186</v>
      </c>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row>
    <row r="26" spans="1:28" s="152" customFormat="1" ht="17.25" customHeight="1" x14ac:dyDescent="0.25">
      <c r="A26" s="328" t="s">
        <v>187</v>
      </c>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row>
    <row r="27" spans="1:28" s="152" customFormat="1" ht="54" customHeight="1" x14ac:dyDescent="0.25">
      <c r="A27" s="267" t="s">
        <v>188</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s="152" customFormat="1" ht="62.25" customHeight="1" x14ac:dyDescent="0.25">
      <c r="A28" s="267" t="s">
        <v>189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row>
    <row r="29" spans="1:28" s="149" customFormat="1" ht="65.25" customHeight="1" x14ac:dyDescent="0.25">
      <c r="A29" s="276" t="s">
        <v>190</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row>
    <row r="30" spans="1:28" s="153" customFormat="1" ht="16.5" customHeight="1" x14ac:dyDescent="0.25">
      <c r="A30" s="278" t="s">
        <v>191</v>
      </c>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row>
    <row r="31" spans="1:28" s="149" customFormat="1" ht="95.25" customHeight="1" x14ac:dyDescent="0.25">
      <c r="A31" s="323" t="s">
        <v>309</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row>
    <row r="32" spans="1:28" s="151" customFormat="1" ht="18" customHeight="1" x14ac:dyDescent="0.25">
      <c r="A32" s="278" t="s">
        <v>347</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row>
    <row r="33" spans="1:28" s="151" customFormat="1" ht="28.5" customHeight="1" x14ac:dyDescent="0.25">
      <c r="A33" s="275" t="s">
        <v>348</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row>
    <row r="34" spans="1:28" s="151" customFormat="1" ht="24" customHeight="1" x14ac:dyDescent="0.25">
      <c r="A34" s="274" t="s">
        <v>103</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row>
    <row r="35" spans="1:28" s="151" customFormat="1" ht="65.25" customHeight="1" x14ac:dyDescent="0.25">
      <c r="A35" s="276" t="s">
        <v>305</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row>
    <row r="36" spans="1:28" s="151" customFormat="1" ht="20.25" customHeight="1" x14ac:dyDescent="0.25">
      <c r="A36" s="325" t="s">
        <v>307</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row>
    <row r="37" spans="1:28" s="151" customFormat="1" ht="20.25" customHeight="1" x14ac:dyDescent="0.25">
      <c r="A37" s="299" t="s">
        <v>104</v>
      </c>
      <c r="B37" s="299"/>
      <c r="C37" s="299"/>
      <c r="D37" s="299"/>
      <c r="E37" s="299"/>
      <c r="F37" s="299"/>
      <c r="G37" s="299"/>
      <c r="H37" s="299"/>
      <c r="I37" s="299"/>
      <c r="J37" s="299"/>
      <c r="K37" s="299"/>
      <c r="L37" s="299"/>
      <c r="M37" s="299"/>
      <c r="N37" s="299"/>
      <c r="O37" s="299"/>
      <c r="P37" s="299"/>
      <c r="Q37" s="299" t="s">
        <v>105</v>
      </c>
      <c r="R37" s="299"/>
      <c r="S37" s="299"/>
      <c r="T37" s="299"/>
      <c r="U37" s="299"/>
      <c r="V37" s="299"/>
      <c r="W37" s="299"/>
      <c r="X37" s="299"/>
      <c r="Y37" s="299"/>
      <c r="Z37" s="299"/>
      <c r="AA37" s="299"/>
      <c r="AB37" s="299"/>
    </row>
    <row r="38" spans="1:28" s="151" customFormat="1" ht="16.5" customHeight="1" x14ac:dyDescent="0.25">
      <c r="A38" s="299"/>
      <c r="B38" s="299"/>
      <c r="C38" s="299"/>
      <c r="D38" s="299"/>
      <c r="E38" s="299"/>
      <c r="F38" s="299"/>
      <c r="G38" s="299"/>
      <c r="H38" s="299"/>
      <c r="I38" s="299"/>
      <c r="J38" s="299"/>
      <c r="K38" s="299"/>
      <c r="L38" s="299"/>
      <c r="M38" s="299"/>
      <c r="N38" s="299"/>
      <c r="O38" s="299"/>
      <c r="P38" s="299"/>
      <c r="Q38" s="299" t="s">
        <v>106</v>
      </c>
      <c r="R38" s="299"/>
      <c r="S38" s="299"/>
      <c r="T38" s="299"/>
      <c r="U38" s="299"/>
      <c r="V38" s="326" t="s">
        <v>107</v>
      </c>
      <c r="W38" s="326"/>
      <c r="X38" s="326"/>
      <c r="Y38" s="299" t="s">
        <v>108</v>
      </c>
      <c r="Z38" s="299"/>
      <c r="AA38" s="299"/>
      <c r="AB38" s="299"/>
    </row>
    <row r="39" spans="1:28" s="151" customFormat="1" ht="17.25" customHeight="1" x14ac:dyDescent="0.25">
      <c r="A39" s="306" t="s">
        <v>109</v>
      </c>
      <c r="B39" s="306"/>
      <c r="C39" s="306"/>
      <c r="D39" s="306"/>
      <c r="E39" s="306"/>
      <c r="F39" s="306"/>
      <c r="G39" s="306"/>
      <c r="H39" s="306"/>
      <c r="I39" s="306"/>
      <c r="J39" s="306"/>
      <c r="K39" s="306"/>
      <c r="L39" s="306"/>
      <c r="M39" s="306"/>
      <c r="N39" s="306"/>
      <c r="O39" s="306"/>
      <c r="P39" s="306"/>
      <c r="Q39" s="293" t="s">
        <v>110</v>
      </c>
      <c r="R39" s="294"/>
      <c r="S39" s="295"/>
      <c r="T39" s="293">
        <v>468</v>
      </c>
      <c r="U39" s="295"/>
      <c r="V39" s="307">
        <v>622</v>
      </c>
      <c r="W39" s="307"/>
      <c r="X39" s="307"/>
      <c r="Y39" s="111"/>
      <c r="Z39" s="112"/>
      <c r="AA39" s="112"/>
      <c r="AB39" s="110">
        <f>V39-T39</f>
        <v>154</v>
      </c>
    </row>
    <row r="40" spans="1:28" s="151" customFormat="1" ht="18" customHeight="1" x14ac:dyDescent="0.25">
      <c r="A40" s="303" t="s">
        <v>216</v>
      </c>
      <c r="B40" s="304"/>
      <c r="C40" s="304"/>
      <c r="D40" s="304"/>
      <c r="E40" s="304"/>
      <c r="F40" s="304"/>
      <c r="G40" s="304"/>
      <c r="H40" s="304"/>
      <c r="I40" s="304"/>
      <c r="J40" s="304"/>
      <c r="K40" s="304"/>
      <c r="L40" s="304"/>
      <c r="M40" s="304"/>
      <c r="N40" s="304"/>
      <c r="O40" s="304"/>
      <c r="P40" s="305"/>
      <c r="Q40" s="288" t="s">
        <v>112</v>
      </c>
      <c r="R40" s="289"/>
      <c r="S40" s="289"/>
      <c r="T40" s="289"/>
      <c r="U40" s="289"/>
      <c r="V40" s="289"/>
      <c r="W40" s="289"/>
      <c r="X40" s="289"/>
      <c r="Y40" s="289"/>
      <c r="Z40" s="289"/>
      <c r="AA40" s="289"/>
      <c r="AB40" s="290"/>
    </row>
    <row r="41" spans="1:28" s="151" customFormat="1" ht="36" customHeight="1" x14ac:dyDescent="0.25">
      <c r="A41" s="46" t="s">
        <v>123</v>
      </c>
      <c r="B41" s="315" t="s">
        <v>326</v>
      </c>
      <c r="C41" s="316"/>
      <c r="D41" s="316"/>
      <c r="E41" s="316"/>
      <c r="F41" s="316"/>
      <c r="G41" s="316"/>
      <c r="H41" s="316"/>
      <c r="I41" s="316"/>
      <c r="J41" s="316"/>
      <c r="K41" s="316"/>
      <c r="L41" s="316"/>
      <c r="M41" s="316"/>
      <c r="N41" s="316"/>
      <c r="O41" s="316"/>
      <c r="P41" s="317"/>
      <c r="Q41" s="318" t="s">
        <v>217</v>
      </c>
      <c r="R41" s="319"/>
      <c r="S41" s="319"/>
      <c r="T41" s="319"/>
      <c r="U41" s="319"/>
      <c r="V41" s="319"/>
      <c r="W41" s="319"/>
      <c r="X41" s="319"/>
      <c r="Y41" s="319"/>
      <c r="Z41" s="319"/>
      <c r="AA41" s="319"/>
      <c r="AB41" s="113">
        <v>53</v>
      </c>
    </row>
    <row r="42" spans="1:28" s="178" customFormat="1" ht="36" customHeight="1" x14ac:dyDescent="0.25">
      <c r="A42" s="46" t="s">
        <v>329</v>
      </c>
      <c r="B42" s="315" t="s">
        <v>328</v>
      </c>
      <c r="C42" s="316"/>
      <c r="D42" s="316"/>
      <c r="E42" s="316"/>
      <c r="F42" s="316"/>
      <c r="G42" s="316"/>
      <c r="H42" s="316"/>
      <c r="I42" s="316"/>
      <c r="J42" s="316"/>
      <c r="K42" s="316"/>
      <c r="L42" s="316"/>
      <c r="M42" s="316"/>
      <c r="N42" s="316"/>
      <c r="O42" s="316"/>
      <c r="P42" s="317"/>
      <c r="Q42" s="318" t="s">
        <v>358</v>
      </c>
      <c r="R42" s="319"/>
      <c r="S42" s="319"/>
      <c r="T42" s="319"/>
      <c r="U42" s="319"/>
      <c r="V42" s="319"/>
      <c r="W42" s="319"/>
      <c r="X42" s="319"/>
      <c r="Y42" s="319"/>
      <c r="Z42" s="319"/>
      <c r="AA42" s="320"/>
      <c r="AB42" s="113">
        <v>53</v>
      </c>
    </row>
    <row r="43" spans="1:28" s="151" customFormat="1" ht="16.5" customHeight="1" x14ac:dyDescent="0.25">
      <c r="A43" s="306" t="s">
        <v>75</v>
      </c>
      <c r="B43" s="306"/>
      <c r="C43" s="306"/>
      <c r="D43" s="306"/>
      <c r="E43" s="306"/>
      <c r="F43" s="306"/>
      <c r="G43" s="306"/>
      <c r="H43" s="306"/>
      <c r="I43" s="306"/>
      <c r="J43" s="306"/>
      <c r="K43" s="306"/>
      <c r="L43" s="306"/>
      <c r="M43" s="306"/>
      <c r="N43" s="306"/>
      <c r="O43" s="306"/>
      <c r="P43" s="306"/>
      <c r="Q43" s="293" t="s">
        <v>110</v>
      </c>
      <c r="R43" s="294"/>
      <c r="S43" s="295"/>
      <c r="T43" s="293">
        <v>144</v>
      </c>
      <c r="U43" s="295"/>
      <c r="V43" s="307">
        <v>158</v>
      </c>
      <c r="W43" s="307"/>
      <c r="X43" s="307"/>
      <c r="Y43" s="111"/>
      <c r="Z43" s="112"/>
      <c r="AA43" s="112"/>
      <c r="AB43" s="110">
        <f t="shared" ref="AB43" si="0">V43-T43</f>
        <v>14</v>
      </c>
    </row>
    <row r="44" spans="1:28" s="151" customFormat="1" ht="18" customHeight="1" x14ac:dyDescent="0.25">
      <c r="A44" s="306" t="s">
        <v>111</v>
      </c>
      <c r="B44" s="306"/>
      <c r="C44" s="306"/>
      <c r="D44" s="306"/>
      <c r="E44" s="306"/>
      <c r="F44" s="306"/>
      <c r="G44" s="306"/>
      <c r="H44" s="306"/>
      <c r="I44" s="306"/>
      <c r="J44" s="306"/>
      <c r="K44" s="306"/>
      <c r="L44" s="306"/>
      <c r="M44" s="306"/>
      <c r="N44" s="306"/>
      <c r="O44" s="306"/>
      <c r="P44" s="306"/>
      <c r="Q44" s="293" t="s">
        <v>110</v>
      </c>
      <c r="R44" s="294"/>
      <c r="S44" s="295"/>
      <c r="T44" s="293">
        <v>612</v>
      </c>
      <c r="U44" s="295"/>
      <c r="V44" s="307">
        <v>1011</v>
      </c>
      <c r="W44" s="307"/>
      <c r="X44" s="307"/>
      <c r="Y44" s="111"/>
      <c r="Z44" s="112"/>
      <c r="AA44" s="112"/>
      <c r="AB44" s="110">
        <f>V44-T44</f>
        <v>399</v>
      </c>
    </row>
    <row r="45" spans="1:28" s="151" customFormat="1" ht="17.25" customHeight="1" x14ac:dyDescent="0.25">
      <c r="A45" s="303" t="s">
        <v>218</v>
      </c>
      <c r="B45" s="304"/>
      <c r="C45" s="304"/>
      <c r="D45" s="304"/>
      <c r="E45" s="304"/>
      <c r="F45" s="304"/>
      <c r="G45" s="304"/>
      <c r="H45" s="304"/>
      <c r="I45" s="304"/>
      <c r="J45" s="304"/>
      <c r="K45" s="304"/>
      <c r="L45" s="304"/>
      <c r="M45" s="304"/>
      <c r="N45" s="304"/>
      <c r="O45" s="304"/>
      <c r="P45" s="305"/>
      <c r="Q45" s="288" t="s">
        <v>112</v>
      </c>
      <c r="R45" s="289"/>
      <c r="S45" s="289"/>
      <c r="T45" s="289"/>
      <c r="U45" s="289"/>
      <c r="V45" s="289"/>
      <c r="W45" s="289"/>
      <c r="X45" s="289"/>
      <c r="Y45" s="289"/>
      <c r="Z45" s="289"/>
      <c r="AA45" s="289"/>
      <c r="AB45" s="290"/>
    </row>
    <row r="46" spans="1:28" s="151" customFormat="1" ht="33" customHeight="1" x14ac:dyDescent="0.25">
      <c r="A46" s="161" t="s">
        <v>122</v>
      </c>
      <c r="B46" s="291" t="s">
        <v>127</v>
      </c>
      <c r="C46" s="291"/>
      <c r="D46" s="291"/>
      <c r="E46" s="291"/>
      <c r="F46" s="291"/>
      <c r="G46" s="291"/>
      <c r="H46" s="291"/>
      <c r="I46" s="291"/>
      <c r="J46" s="291"/>
      <c r="K46" s="291"/>
      <c r="L46" s="291"/>
      <c r="M46" s="291"/>
      <c r="N46" s="291"/>
      <c r="O46" s="291"/>
      <c r="P46" s="291"/>
      <c r="Q46" s="282" t="s">
        <v>219</v>
      </c>
      <c r="R46" s="283"/>
      <c r="S46" s="283"/>
      <c r="T46" s="283"/>
      <c r="U46" s="283"/>
      <c r="V46" s="283"/>
      <c r="W46" s="283"/>
      <c r="X46" s="283"/>
      <c r="Y46" s="283"/>
      <c r="Z46" s="283"/>
      <c r="AA46" s="284"/>
      <c r="AB46" s="115">
        <v>98</v>
      </c>
    </row>
    <row r="47" spans="1:28" s="151" customFormat="1" ht="50.25" customHeight="1" x14ac:dyDescent="0.25">
      <c r="A47" s="116" t="s">
        <v>357</v>
      </c>
      <c r="B47" s="291" t="s">
        <v>164</v>
      </c>
      <c r="C47" s="291"/>
      <c r="D47" s="291"/>
      <c r="E47" s="291"/>
      <c r="F47" s="291"/>
      <c r="G47" s="291"/>
      <c r="H47" s="291"/>
      <c r="I47" s="291"/>
      <c r="J47" s="291"/>
      <c r="K47" s="291"/>
      <c r="L47" s="291"/>
      <c r="M47" s="291"/>
      <c r="N47" s="291"/>
      <c r="O47" s="291"/>
      <c r="P47" s="291"/>
      <c r="Q47" s="282" t="s">
        <v>220</v>
      </c>
      <c r="R47" s="283"/>
      <c r="S47" s="283"/>
      <c r="T47" s="283"/>
      <c r="U47" s="283"/>
      <c r="V47" s="283"/>
      <c r="W47" s="283"/>
      <c r="X47" s="283"/>
      <c r="Y47" s="283"/>
      <c r="Z47" s="283"/>
      <c r="AA47" s="284"/>
      <c r="AB47" s="115">
        <v>39</v>
      </c>
    </row>
    <row r="48" spans="1:28" s="162" customFormat="1" ht="19.5" customHeight="1" x14ac:dyDescent="0.25">
      <c r="A48" s="292" t="s">
        <v>30</v>
      </c>
      <c r="B48" s="292"/>
      <c r="C48" s="292"/>
      <c r="D48" s="292"/>
      <c r="E48" s="292"/>
      <c r="F48" s="292"/>
      <c r="G48" s="292"/>
      <c r="H48" s="292"/>
      <c r="I48" s="292"/>
      <c r="J48" s="292"/>
      <c r="K48" s="292"/>
      <c r="L48" s="292"/>
      <c r="M48" s="292"/>
      <c r="N48" s="292"/>
      <c r="O48" s="292"/>
      <c r="P48" s="292"/>
      <c r="Q48" s="293" t="s">
        <v>110</v>
      </c>
      <c r="R48" s="294"/>
      <c r="S48" s="295"/>
      <c r="T48" s="293">
        <v>1728</v>
      </c>
      <c r="U48" s="295"/>
      <c r="V48" s="296">
        <v>2457</v>
      </c>
      <c r="W48" s="297"/>
      <c r="X48" s="298"/>
      <c r="Y48" s="112"/>
      <c r="Z48" s="95"/>
      <c r="AA48" s="95"/>
      <c r="AB48" s="114">
        <f>V48-T48</f>
        <v>729</v>
      </c>
    </row>
    <row r="49" spans="1:28" s="165" customFormat="1" ht="19.5" customHeight="1" x14ac:dyDescent="0.25">
      <c r="A49" s="303" t="s">
        <v>218</v>
      </c>
      <c r="B49" s="304"/>
      <c r="C49" s="304"/>
      <c r="D49" s="304"/>
      <c r="E49" s="304"/>
      <c r="F49" s="304"/>
      <c r="G49" s="304"/>
      <c r="H49" s="304"/>
      <c r="I49" s="304"/>
      <c r="J49" s="304"/>
      <c r="K49" s="304"/>
      <c r="L49" s="304"/>
      <c r="M49" s="304"/>
      <c r="N49" s="304"/>
      <c r="O49" s="304"/>
      <c r="P49" s="305"/>
      <c r="Q49" s="288" t="s">
        <v>315</v>
      </c>
      <c r="R49" s="289"/>
      <c r="S49" s="289"/>
      <c r="T49" s="289"/>
      <c r="U49" s="289"/>
      <c r="V49" s="289"/>
      <c r="W49" s="289"/>
      <c r="X49" s="289"/>
      <c r="Y49" s="289"/>
      <c r="Z49" s="289"/>
      <c r="AA49" s="289"/>
      <c r="AB49" s="290"/>
    </row>
    <row r="50" spans="1:28" s="165" customFormat="1" ht="159" customHeight="1" x14ac:dyDescent="0.25">
      <c r="A50" s="167" t="s">
        <v>316</v>
      </c>
      <c r="B50" s="312" t="s">
        <v>270</v>
      </c>
      <c r="C50" s="313"/>
      <c r="D50" s="313"/>
      <c r="E50" s="313"/>
      <c r="F50" s="313"/>
      <c r="G50" s="313"/>
      <c r="H50" s="313"/>
      <c r="I50" s="313"/>
      <c r="J50" s="313"/>
      <c r="K50" s="313"/>
      <c r="L50" s="313"/>
      <c r="M50" s="313"/>
      <c r="N50" s="313"/>
      <c r="O50" s="313"/>
      <c r="P50" s="314"/>
      <c r="Q50" s="303" t="s">
        <v>320</v>
      </c>
      <c r="R50" s="304"/>
      <c r="S50" s="304"/>
      <c r="T50" s="304"/>
      <c r="U50" s="304"/>
      <c r="V50" s="304"/>
      <c r="W50" s="304"/>
      <c r="X50" s="304"/>
      <c r="Y50" s="304"/>
      <c r="Z50" s="304"/>
      <c r="AA50" s="305"/>
      <c r="AB50" s="168" t="s">
        <v>360</v>
      </c>
    </row>
    <row r="51" spans="1:28" s="165" customFormat="1" ht="111.75" customHeight="1" x14ac:dyDescent="0.25">
      <c r="A51" s="167" t="s">
        <v>317</v>
      </c>
      <c r="B51" s="312" t="s">
        <v>272</v>
      </c>
      <c r="C51" s="313"/>
      <c r="D51" s="313"/>
      <c r="E51" s="313"/>
      <c r="F51" s="313"/>
      <c r="G51" s="313"/>
      <c r="H51" s="313"/>
      <c r="I51" s="313"/>
      <c r="J51" s="313"/>
      <c r="K51" s="313"/>
      <c r="L51" s="313"/>
      <c r="M51" s="313"/>
      <c r="N51" s="313"/>
      <c r="O51" s="313"/>
      <c r="P51" s="314"/>
      <c r="Q51" s="303" t="s">
        <v>319</v>
      </c>
      <c r="R51" s="304"/>
      <c r="S51" s="304"/>
      <c r="T51" s="304"/>
      <c r="U51" s="304"/>
      <c r="V51" s="304"/>
      <c r="W51" s="304"/>
      <c r="X51" s="304"/>
      <c r="Y51" s="304"/>
      <c r="Z51" s="304"/>
      <c r="AA51" s="305"/>
      <c r="AB51" s="168" t="s">
        <v>361</v>
      </c>
    </row>
    <row r="52" spans="1:28" s="151" customFormat="1" ht="20.25" customHeight="1" x14ac:dyDescent="0.25">
      <c r="A52" s="308" t="s">
        <v>113</v>
      </c>
      <c r="B52" s="309"/>
      <c r="C52" s="309"/>
      <c r="D52" s="309"/>
      <c r="E52" s="309"/>
      <c r="F52" s="309"/>
      <c r="G52" s="309"/>
      <c r="H52" s="309"/>
      <c r="I52" s="309"/>
      <c r="J52" s="309"/>
      <c r="K52" s="309"/>
      <c r="L52" s="309"/>
      <c r="M52" s="309"/>
      <c r="N52" s="309"/>
      <c r="O52" s="309"/>
      <c r="P52" s="310"/>
      <c r="Q52" s="150"/>
      <c r="R52" s="150"/>
      <c r="S52" s="150"/>
      <c r="T52" s="150"/>
      <c r="U52" s="150"/>
      <c r="V52" s="296">
        <v>216</v>
      </c>
      <c r="W52" s="297"/>
      <c r="X52" s="298"/>
      <c r="Y52" s="117"/>
      <c r="Z52" s="95"/>
      <c r="AA52" s="95"/>
      <c r="AB52" s="118">
        <v>0</v>
      </c>
    </row>
    <row r="53" spans="1:28" s="162" customFormat="1" ht="20.25" customHeight="1" x14ac:dyDescent="0.25">
      <c r="A53" s="299"/>
      <c r="B53" s="299"/>
      <c r="C53" s="299"/>
      <c r="D53" s="299"/>
      <c r="E53" s="299"/>
      <c r="F53" s="299"/>
      <c r="G53" s="299"/>
      <c r="H53" s="299"/>
      <c r="I53" s="299"/>
      <c r="J53" s="299"/>
      <c r="K53" s="299"/>
      <c r="L53" s="299"/>
      <c r="M53" s="299"/>
      <c r="N53" s="299"/>
      <c r="O53" s="299"/>
      <c r="P53" s="299"/>
      <c r="Q53" s="293"/>
      <c r="R53" s="294"/>
      <c r="S53" s="294"/>
      <c r="T53" s="294"/>
      <c r="U53" s="295"/>
      <c r="V53" s="296">
        <f>V39+V43+V44+V48+V52</f>
        <v>4464</v>
      </c>
      <c r="W53" s="297"/>
      <c r="X53" s="298"/>
      <c r="Y53" s="300"/>
      <c r="Z53" s="300"/>
      <c r="AA53" s="300"/>
      <c r="AB53" s="163">
        <f>AB39+AB43+AB44+AB48</f>
        <v>1296</v>
      </c>
    </row>
    <row r="54" spans="1:28" s="165" customFormat="1" ht="32.25" customHeight="1" x14ac:dyDescent="0.25">
      <c r="A54" s="311" t="s">
        <v>321</v>
      </c>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row>
    <row r="55" spans="1:28" s="151" customFormat="1" ht="27" customHeight="1" x14ac:dyDescent="0.25">
      <c r="A55" s="275" t="s">
        <v>349</v>
      </c>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row>
    <row r="56" spans="1:28" s="151" customFormat="1" ht="21.75" customHeight="1" x14ac:dyDescent="0.25">
      <c r="A56" s="285" t="s">
        <v>114</v>
      </c>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row>
    <row r="57" spans="1:28" s="151" customFormat="1" ht="20.25" customHeight="1" x14ac:dyDescent="0.25">
      <c r="A57" s="278" t="s">
        <v>350</v>
      </c>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row>
    <row r="58" spans="1:28" s="151" customFormat="1" ht="35.25" customHeight="1" x14ac:dyDescent="0.25">
      <c r="A58" s="276" t="s">
        <v>359</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row>
    <row r="59" spans="1:28" s="151" customFormat="1" ht="35.25" customHeight="1" x14ac:dyDescent="0.25">
      <c r="A59" s="278" t="s">
        <v>351</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row>
    <row r="60" spans="1:28" s="151" customFormat="1" ht="21" customHeight="1" x14ac:dyDescent="0.25">
      <c r="A60" s="276" t="s">
        <v>342</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row>
    <row r="61" spans="1:28" s="151" customFormat="1" ht="21" customHeight="1" x14ac:dyDescent="0.25">
      <c r="A61" s="276" t="s">
        <v>308</v>
      </c>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row>
    <row r="62" spans="1:28" s="151" customFormat="1" ht="18" customHeight="1" x14ac:dyDescent="0.25">
      <c r="A62" s="276" t="s">
        <v>346</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row>
    <row r="63" spans="1:28" s="151" customFormat="1" ht="33" customHeight="1" x14ac:dyDescent="0.25">
      <c r="A63" s="276" t="s">
        <v>314</v>
      </c>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row>
    <row r="64" spans="1:28" s="151" customFormat="1" ht="32.25" customHeight="1" x14ac:dyDescent="0.25">
      <c r="A64" s="278" t="s">
        <v>352</v>
      </c>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row>
    <row r="65" spans="1:28" s="96" customFormat="1" ht="46.5" customHeight="1" x14ac:dyDescent="0.25">
      <c r="A65" s="276" t="s">
        <v>306</v>
      </c>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row>
    <row r="66" spans="1:28" s="96" customFormat="1" ht="14.25" customHeight="1" x14ac:dyDescent="0.25">
      <c r="A66" s="275" t="s">
        <v>192</v>
      </c>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row>
    <row r="67" spans="1:28" s="151" customFormat="1" ht="18.75" customHeight="1" x14ac:dyDescent="0.25">
      <c r="A67" s="286" t="s">
        <v>353</v>
      </c>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row>
    <row r="68" spans="1:28" s="151" customFormat="1" ht="45" customHeight="1" x14ac:dyDescent="0.25">
      <c r="A68" s="281" t="s">
        <v>221</v>
      </c>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row>
    <row r="69" spans="1:28" s="151" customFormat="1" ht="54" customHeight="1" x14ac:dyDescent="0.25">
      <c r="A69" s="281" t="s">
        <v>193</v>
      </c>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row>
    <row r="70" spans="1:28" s="151" customFormat="1" ht="51.75" customHeight="1" x14ac:dyDescent="0.25">
      <c r="A70" s="281" t="s">
        <v>194</v>
      </c>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row>
    <row r="71" spans="1:28" s="151" customFormat="1" ht="23.25" customHeight="1" x14ac:dyDescent="0.25">
      <c r="A71" s="281" t="s">
        <v>195</v>
      </c>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row>
    <row r="72" spans="1:28" s="151" customFormat="1" ht="30" customHeight="1" x14ac:dyDescent="0.25">
      <c r="A72" s="281" t="s">
        <v>196</v>
      </c>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row>
    <row r="73" spans="1:28" s="151" customFormat="1" ht="30.75" customHeight="1" x14ac:dyDescent="0.25">
      <c r="A73" s="281" t="s">
        <v>197</v>
      </c>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row>
    <row r="74" spans="1:28" s="151" customFormat="1" ht="36" customHeight="1" x14ac:dyDescent="0.25">
      <c r="A74" s="281" t="s">
        <v>198</v>
      </c>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row>
    <row r="75" spans="1:28" s="151" customFormat="1" ht="30.75" customHeight="1" x14ac:dyDescent="0.25">
      <c r="A75" s="281" t="s">
        <v>199</v>
      </c>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row>
    <row r="76" spans="1:28" s="151" customFormat="1" ht="60.75" customHeight="1" x14ac:dyDescent="0.25">
      <c r="A76" s="281" t="s">
        <v>200</v>
      </c>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row>
    <row r="77" spans="1:28" s="151" customFormat="1" ht="35.25" customHeight="1" x14ac:dyDescent="0.25">
      <c r="A77" s="281" t="s">
        <v>201</v>
      </c>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row>
    <row r="78" spans="1:28" s="151" customFormat="1" ht="29.25" customHeight="1" x14ac:dyDescent="0.25">
      <c r="A78" s="281" t="s">
        <v>202</v>
      </c>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row>
    <row r="79" spans="1:28" s="151" customFormat="1" ht="45" customHeight="1" x14ac:dyDescent="0.25">
      <c r="A79" s="281" t="s">
        <v>203</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row>
    <row r="80" spans="1:28" s="151" customFormat="1" ht="24" customHeight="1" x14ac:dyDescent="0.25">
      <c r="A80" s="281" t="s">
        <v>204</v>
      </c>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row>
    <row r="81" spans="1:28" s="151" customFormat="1" ht="28.5" customHeight="1" x14ac:dyDescent="0.25">
      <c r="A81" s="281" t="s">
        <v>205</v>
      </c>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row>
    <row r="82" spans="1:28" s="151" customFormat="1" ht="29.25" customHeight="1" x14ac:dyDescent="0.25">
      <c r="A82" s="281" t="s">
        <v>206</v>
      </c>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row>
    <row r="83" spans="1:28" s="151" customFormat="1" ht="29.25" customHeight="1" x14ac:dyDescent="0.25">
      <c r="A83" s="281" t="s">
        <v>207</v>
      </c>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row>
    <row r="84" spans="1:28" s="151" customFormat="1" ht="28.5" customHeight="1" x14ac:dyDescent="0.25">
      <c r="A84" s="281" t="s">
        <v>208</v>
      </c>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row>
    <row r="85" spans="1:28" s="151" customFormat="1" ht="32.25" customHeight="1" x14ac:dyDescent="0.25">
      <c r="A85" s="281" t="s">
        <v>209</v>
      </c>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row>
    <row r="86" spans="1:28" s="151" customFormat="1" ht="32.25" customHeight="1" x14ac:dyDescent="0.25">
      <c r="A86" s="281" t="s">
        <v>210</v>
      </c>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row>
    <row r="87" spans="1:28" s="151" customFormat="1" ht="27.75" customHeight="1" x14ac:dyDescent="0.25">
      <c r="A87" s="281" t="s">
        <v>211</v>
      </c>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row>
    <row r="88" spans="1:28" s="151" customFormat="1" ht="33" customHeight="1" x14ac:dyDescent="0.25">
      <c r="A88" s="281" t="s">
        <v>212</v>
      </c>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row>
    <row r="89" spans="1:28" s="151" customFormat="1" ht="45.75" customHeight="1" x14ac:dyDescent="0.25">
      <c r="A89" s="281" t="s">
        <v>213</v>
      </c>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row>
    <row r="90" spans="1:28" s="151" customFormat="1" ht="18.75" customHeight="1" x14ac:dyDescent="0.25">
      <c r="A90" s="286"/>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row>
    <row r="91" spans="1:28" s="151" customFormat="1" ht="15.75" x14ac:dyDescent="0.25">
      <c r="A91" s="286" t="s">
        <v>354</v>
      </c>
      <c r="B91" s="301"/>
      <c r="C91" s="301"/>
      <c r="D91" s="301"/>
      <c r="E91" s="301"/>
      <c r="F91" s="301"/>
      <c r="G91" s="301"/>
      <c r="H91" s="301"/>
      <c r="I91" s="301"/>
      <c r="J91" s="301"/>
      <c r="K91" s="301"/>
      <c r="L91" s="301"/>
      <c r="M91" s="301"/>
      <c r="N91" s="301"/>
      <c r="O91" s="148"/>
      <c r="P91" s="148"/>
      <c r="Q91" s="148"/>
      <c r="R91" s="148"/>
      <c r="S91" s="148"/>
      <c r="T91" s="148"/>
    </row>
    <row r="92" spans="1:28" s="151" customFormat="1" ht="15.75" x14ac:dyDescent="0.25">
      <c r="A92" s="97" t="s">
        <v>115</v>
      </c>
      <c r="B92" s="302" t="s">
        <v>214</v>
      </c>
      <c r="C92" s="302"/>
      <c r="D92" s="302"/>
      <c r="E92" s="302"/>
      <c r="F92" s="302"/>
      <c r="G92" s="302"/>
      <c r="H92" s="302"/>
      <c r="I92" s="149"/>
      <c r="J92" s="149"/>
      <c r="K92" s="149"/>
      <c r="L92" s="149"/>
      <c r="M92" s="149" t="s">
        <v>118</v>
      </c>
      <c r="N92" s="279">
        <v>46555</v>
      </c>
      <c r="O92" s="279"/>
      <c r="P92" s="279"/>
      <c r="Q92" s="149" t="s">
        <v>322</v>
      </c>
      <c r="R92" s="148"/>
      <c r="S92" s="148"/>
      <c r="T92" s="148"/>
    </row>
    <row r="93" spans="1:28" s="151" customFormat="1" ht="15.75" x14ac:dyDescent="0.25">
      <c r="A93" s="98" t="s">
        <v>215</v>
      </c>
      <c r="B93" s="154" t="s">
        <v>116</v>
      </c>
      <c r="C93" s="99"/>
      <c r="D93" s="99"/>
      <c r="F93" s="154"/>
      <c r="G93" s="154"/>
      <c r="H93" s="154"/>
      <c r="I93" s="154"/>
      <c r="J93" s="154"/>
      <c r="K93" s="154"/>
      <c r="L93" s="148"/>
      <c r="M93" s="148"/>
      <c r="N93" s="148"/>
      <c r="O93" s="148"/>
      <c r="P93" s="148"/>
      <c r="Q93" s="148"/>
      <c r="R93" s="148"/>
      <c r="S93" s="148"/>
      <c r="T93" s="148"/>
    </row>
    <row r="94" spans="1:28" s="151" customFormat="1" ht="15.75" x14ac:dyDescent="0.25">
      <c r="A94" s="100" t="s">
        <v>117</v>
      </c>
      <c r="B94" s="149"/>
      <c r="C94" s="149"/>
      <c r="D94" s="149"/>
      <c r="E94" s="149"/>
      <c r="F94" s="149"/>
      <c r="G94" s="149"/>
      <c r="H94" s="149"/>
      <c r="I94" s="149"/>
      <c r="J94" s="149"/>
      <c r="K94" s="149"/>
      <c r="L94" s="149"/>
      <c r="M94" s="149" t="s">
        <v>118</v>
      </c>
      <c r="N94" s="279">
        <v>46527</v>
      </c>
      <c r="O94" s="280"/>
      <c r="P94" s="280"/>
      <c r="Q94" s="149" t="s">
        <v>323</v>
      </c>
      <c r="R94" s="101"/>
      <c r="S94" s="101"/>
      <c r="T94" s="102"/>
      <c r="U94" s="151" t="s">
        <v>119</v>
      </c>
    </row>
    <row r="95" spans="1:28" s="151" customFormat="1" ht="15.75" x14ac:dyDescent="0.25">
      <c r="A95" s="100" t="s">
        <v>120</v>
      </c>
      <c r="B95" s="149"/>
      <c r="C95" s="149"/>
      <c r="D95" s="149"/>
      <c r="E95" s="149"/>
      <c r="F95" s="149"/>
      <c r="G95" s="149"/>
      <c r="H95" s="149"/>
      <c r="I95" s="149"/>
      <c r="J95" s="149"/>
      <c r="K95" s="149"/>
      <c r="L95" s="149"/>
      <c r="M95" s="149" t="s">
        <v>118</v>
      </c>
      <c r="N95" s="279">
        <v>46562</v>
      </c>
      <c r="O95" s="280"/>
      <c r="P95" s="280"/>
      <c r="Q95" s="149" t="s">
        <v>324</v>
      </c>
      <c r="R95" s="101"/>
      <c r="S95" s="101"/>
      <c r="T95" s="102"/>
    </row>
  </sheetData>
  <mergeCells count="123">
    <mergeCell ref="A37:P38"/>
    <mergeCell ref="Q37:AB37"/>
    <mergeCell ref="Q38:U38"/>
    <mergeCell ref="V38:X38"/>
    <mergeCell ref="Y38:AB38"/>
    <mergeCell ref="A39:P39"/>
    <mergeCell ref="Q39:S39"/>
    <mergeCell ref="A17:AB17"/>
    <mergeCell ref="A18:AB18"/>
    <mergeCell ref="A22:AB22"/>
    <mergeCell ref="A23:AB23"/>
    <mergeCell ref="A24:AB24"/>
    <mergeCell ref="A25:AB25"/>
    <mergeCell ref="A26:AB26"/>
    <mergeCell ref="A20:AB20"/>
    <mergeCell ref="A21:AB21"/>
    <mergeCell ref="A19:AB19"/>
    <mergeCell ref="B41:P41"/>
    <mergeCell ref="V43:X43"/>
    <mergeCell ref="A45:P45"/>
    <mergeCell ref="A1:AB1"/>
    <mergeCell ref="A9:AB9"/>
    <mergeCell ref="A7:AB7"/>
    <mergeCell ref="A14:AB14"/>
    <mergeCell ref="A10:AB10"/>
    <mergeCell ref="A11:AB11"/>
    <mergeCell ref="A12:XFD12"/>
    <mergeCell ref="A13:AB13"/>
    <mergeCell ref="A6:AB6"/>
    <mergeCell ref="A5:AB5"/>
    <mergeCell ref="A4:AB4"/>
    <mergeCell ref="A3:AB3"/>
    <mergeCell ref="A2:AB2"/>
    <mergeCell ref="A8:AB8"/>
    <mergeCell ref="Q41:AA41"/>
    <mergeCell ref="A31:AB31"/>
    <mergeCell ref="V39:X39"/>
    <mergeCell ref="A36:AB36"/>
    <mergeCell ref="A32:AB32"/>
    <mergeCell ref="A33:AB33"/>
    <mergeCell ref="A16:AB16"/>
    <mergeCell ref="Q49:AB49"/>
    <mergeCell ref="Q50:AA50"/>
    <mergeCell ref="Q51:AA51"/>
    <mergeCell ref="T39:U39"/>
    <mergeCell ref="A59:AB59"/>
    <mergeCell ref="A44:P44"/>
    <mergeCell ref="Q44:S44"/>
    <mergeCell ref="T44:U44"/>
    <mergeCell ref="V44:X44"/>
    <mergeCell ref="A52:P52"/>
    <mergeCell ref="V52:X52"/>
    <mergeCell ref="A57:AB57"/>
    <mergeCell ref="A43:P43"/>
    <mergeCell ref="Q43:S43"/>
    <mergeCell ref="T43:U43"/>
    <mergeCell ref="A58:AB58"/>
    <mergeCell ref="A54:AB54"/>
    <mergeCell ref="B50:P50"/>
    <mergeCell ref="B51:P51"/>
    <mergeCell ref="A49:P49"/>
    <mergeCell ref="B42:P42"/>
    <mergeCell ref="A40:P40"/>
    <mergeCell ref="Q42:AA42"/>
    <mergeCell ref="Q40:AB40"/>
    <mergeCell ref="A90:AB90"/>
    <mergeCell ref="A91:N91"/>
    <mergeCell ref="B92:H92"/>
    <mergeCell ref="N92:P92"/>
    <mergeCell ref="N94:P94"/>
    <mergeCell ref="A85:AB85"/>
    <mergeCell ref="A86:AB86"/>
    <mergeCell ref="A87:AB87"/>
    <mergeCell ref="A88:AB88"/>
    <mergeCell ref="A89:AB89"/>
    <mergeCell ref="A81:AB81"/>
    <mergeCell ref="A82:AB82"/>
    <mergeCell ref="A83:AB83"/>
    <mergeCell ref="A84:AB84"/>
    <mergeCell ref="A75:AB75"/>
    <mergeCell ref="A76:AB76"/>
    <mergeCell ref="A77:AB77"/>
    <mergeCell ref="Q45:AB45"/>
    <mergeCell ref="B46:P46"/>
    <mergeCell ref="Q46:AA46"/>
    <mergeCell ref="A79:AB79"/>
    <mergeCell ref="A78:AB78"/>
    <mergeCell ref="A60:AB60"/>
    <mergeCell ref="A66:AB66"/>
    <mergeCell ref="B47:P47"/>
    <mergeCell ref="A55:AB55"/>
    <mergeCell ref="A48:P48"/>
    <mergeCell ref="Q48:S48"/>
    <mergeCell ref="T48:U48"/>
    <mergeCell ref="V48:X48"/>
    <mergeCell ref="A53:P53"/>
    <mergeCell ref="Q53:U53"/>
    <mergeCell ref="V53:X53"/>
    <mergeCell ref="Y53:AA53"/>
    <mergeCell ref="A15:AB15"/>
    <mergeCell ref="A34:AB34"/>
    <mergeCell ref="A35:AB35"/>
    <mergeCell ref="A27:AB27"/>
    <mergeCell ref="A28:AB28"/>
    <mergeCell ref="A29:AB29"/>
    <mergeCell ref="A30:AB30"/>
    <mergeCell ref="N95:P95"/>
    <mergeCell ref="A70:AB70"/>
    <mergeCell ref="A71:AB71"/>
    <mergeCell ref="A72:AB72"/>
    <mergeCell ref="A73:AB73"/>
    <mergeCell ref="A74:AB74"/>
    <mergeCell ref="Q47:AA47"/>
    <mergeCell ref="A56:AB56"/>
    <mergeCell ref="A67:AB67"/>
    <mergeCell ref="A68:AB68"/>
    <mergeCell ref="A69:AB69"/>
    <mergeCell ref="A61:AB61"/>
    <mergeCell ref="A62:AB62"/>
    <mergeCell ref="A63:AB63"/>
    <mergeCell ref="A64:AB64"/>
    <mergeCell ref="A65:AB65"/>
    <mergeCell ref="A80:AB80"/>
  </mergeCells>
  <hyperlinks>
    <hyperlink ref="A8" r:id="rId1" tooltip="Приказ Минтруда России от 17.09.2014 N 647н (ред. от 12.12.2016) &quot;Об утверждении профессионального стандарта &quot;Администратор баз данных&quot; (Зарегистрировано в Минюсте России 24.11.2014 N 34846) {КонсультантПлюс}" display="consultantplus://offline/ref=AA7B118A6B629FCA856E0532452C3F82308A6427F335D67C035465B8B5696709A2657FAAF85DC96BFE4BD86673E067A717EB0AB373CA8948CAhCI" xr:uid="{00000000-0004-0000-0400-000000000000}"/>
  </hyperlinks>
  <pageMargins left="0.23622047244094491" right="0.23622047244094491" top="0.74803149606299213" bottom="0.74803149606299213" header="0.31496062992125984" footer="0.31496062992125984"/>
  <pageSetup paperSize="9" scale="64" fitToHeight="0" orientation="landscape" verticalDpi="300" r:id="rId2"/>
  <rowBreaks count="1" manualBreakCount="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5"/>
  <sheetViews>
    <sheetView view="pageBreakPreview" zoomScaleNormal="100" zoomScaleSheetLayoutView="100" workbookViewId="0">
      <selection activeCell="C5" sqref="C5"/>
    </sheetView>
  </sheetViews>
  <sheetFormatPr defaultColWidth="9.140625" defaultRowHeight="18" x14ac:dyDescent="0.25"/>
  <cols>
    <col min="1" max="1" width="9.42578125" style="18" customWidth="1"/>
    <col min="2" max="2" width="12.5703125" style="1" customWidth="1"/>
    <col min="3" max="3" width="88.5703125" style="1" customWidth="1"/>
    <col min="4" max="4" width="20.140625" style="17" customWidth="1"/>
    <col min="5" max="16384" width="9.140625" style="1"/>
  </cols>
  <sheetData>
    <row r="1" spans="1:4" x14ac:dyDescent="0.25">
      <c r="C1" s="15" t="s">
        <v>36</v>
      </c>
    </row>
    <row r="2" spans="1:4" x14ac:dyDescent="0.25">
      <c r="A2" s="330" t="s">
        <v>37</v>
      </c>
      <c r="B2" s="331" t="s">
        <v>38</v>
      </c>
      <c r="C2" s="330" t="s">
        <v>39</v>
      </c>
      <c r="D2" s="332" t="s">
        <v>40</v>
      </c>
    </row>
    <row r="3" spans="1:4" ht="16.5" customHeight="1" x14ac:dyDescent="0.25">
      <c r="A3" s="330"/>
      <c r="B3" s="331"/>
      <c r="C3" s="330"/>
      <c r="D3" s="332"/>
    </row>
    <row r="4" spans="1:4" ht="33" customHeight="1" x14ac:dyDescent="0.25">
      <c r="A4" s="92">
        <v>5</v>
      </c>
      <c r="B4" s="203" t="s">
        <v>74</v>
      </c>
      <c r="C4" s="203" t="s">
        <v>242</v>
      </c>
      <c r="D4" s="204" t="s">
        <v>332</v>
      </c>
    </row>
    <row r="5" spans="1:4" ht="41.25" customHeight="1" x14ac:dyDescent="0.25">
      <c r="A5" s="329">
        <v>6</v>
      </c>
      <c r="B5" s="203" t="s">
        <v>162</v>
      </c>
      <c r="C5" s="203" t="s">
        <v>246</v>
      </c>
      <c r="D5" s="249" t="s">
        <v>333</v>
      </c>
    </row>
    <row r="6" spans="1:4" ht="45.75" customHeight="1" x14ac:dyDescent="0.25">
      <c r="A6" s="329"/>
      <c r="B6" s="205" t="s">
        <v>166</v>
      </c>
      <c r="C6" s="205" t="s">
        <v>260</v>
      </c>
      <c r="D6" s="249"/>
    </row>
    <row r="7" spans="1:4" ht="32.25" customHeight="1" x14ac:dyDescent="0.25">
      <c r="A7" s="176">
        <v>8</v>
      </c>
      <c r="B7" s="205" t="s">
        <v>253</v>
      </c>
      <c r="C7" s="205" t="s">
        <v>250</v>
      </c>
      <c r="D7" s="177" t="s">
        <v>332</v>
      </c>
    </row>
    <row r="8" spans="1:4" x14ac:dyDescent="0.25">
      <c r="A8" s="206"/>
      <c r="B8" s="207"/>
      <c r="C8" s="207"/>
      <c r="D8" s="208"/>
    </row>
    <row r="9" spans="1:4" x14ac:dyDescent="0.25">
      <c r="B9" s="12" t="s">
        <v>0</v>
      </c>
      <c r="C9" s="10"/>
    </row>
    <row r="10" spans="1:4" x14ac:dyDescent="0.25">
      <c r="B10" s="16" t="s">
        <v>365</v>
      </c>
      <c r="C10" s="10"/>
    </row>
    <row r="11" spans="1:4" x14ac:dyDescent="0.25">
      <c r="B11" s="16" t="s">
        <v>363</v>
      </c>
      <c r="C11" s="10"/>
    </row>
    <row r="12" spans="1:4" x14ac:dyDescent="0.25">
      <c r="B12" s="16" t="s">
        <v>362</v>
      </c>
      <c r="C12" s="10"/>
    </row>
    <row r="13" spans="1:4" x14ac:dyDescent="0.25">
      <c r="B13" s="9" t="s">
        <v>302</v>
      </c>
    </row>
    <row r="14" spans="1:4" x14ac:dyDescent="0.25">
      <c r="B14" s="16"/>
    </row>
    <row r="15" spans="1:4" x14ac:dyDescent="0.25">
      <c r="B15" s="7"/>
    </row>
  </sheetData>
  <mergeCells count="6">
    <mergeCell ref="A5:A6"/>
    <mergeCell ref="D5:D6"/>
    <mergeCell ref="A2:A3"/>
    <mergeCell ref="B2:B3"/>
    <mergeCell ref="C2:C3"/>
    <mergeCell ref="D2:D3"/>
  </mergeCells>
  <phoneticPr fontId="14" type="noConversion"/>
  <pageMargins left="0.7" right="0.7" top="0.75" bottom="0.75" header="0.3" footer="0.3"/>
  <pageSetup paperSize="9" scale="66"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4"/>
  <sheetViews>
    <sheetView view="pageBreakPreview" topLeftCell="C9" zoomScale="115" zoomScaleNormal="100" zoomScaleSheetLayoutView="115" workbookViewId="0">
      <selection activeCell="J16" sqref="J16"/>
    </sheetView>
  </sheetViews>
  <sheetFormatPr defaultColWidth="9.140625" defaultRowHeight="36" customHeight="1" x14ac:dyDescent="0.25"/>
  <cols>
    <col min="1" max="1" width="12.140625" style="8" customWidth="1"/>
    <col min="2" max="2" width="80.140625" style="8" customWidth="1"/>
    <col min="3" max="3" width="22.5703125" style="8" customWidth="1"/>
    <col min="4" max="4" width="25.85546875" style="8" customWidth="1"/>
    <col min="5" max="5" width="13.140625" style="8" customWidth="1"/>
    <col min="6" max="7" width="13.85546875" style="8" customWidth="1"/>
    <col min="8" max="16384" width="9.140625" style="8"/>
  </cols>
  <sheetData>
    <row r="1" spans="1:7" ht="36" customHeight="1" x14ac:dyDescent="0.25">
      <c r="A1" s="32" t="s">
        <v>41</v>
      </c>
    </row>
    <row r="2" spans="1:7" ht="36" customHeight="1" x14ac:dyDescent="0.25">
      <c r="A2" s="335" t="s">
        <v>42</v>
      </c>
      <c r="B2" s="333" t="s">
        <v>43</v>
      </c>
      <c r="C2" s="333" t="s">
        <v>44</v>
      </c>
      <c r="D2" s="333" t="s">
        <v>45</v>
      </c>
      <c r="E2" s="333" t="s">
        <v>46</v>
      </c>
      <c r="F2" s="333" t="s">
        <v>47</v>
      </c>
      <c r="G2" s="333"/>
    </row>
    <row r="3" spans="1:7" ht="36" customHeight="1" x14ac:dyDescent="0.25">
      <c r="A3" s="335"/>
      <c r="B3" s="333"/>
      <c r="C3" s="333"/>
      <c r="D3" s="333"/>
      <c r="E3" s="333"/>
      <c r="F3" s="34" t="s">
        <v>7</v>
      </c>
      <c r="G3" s="34" t="s">
        <v>48</v>
      </c>
    </row>
    <row r="4" spans="1:7" s="60" customFormat="1" ht="36.75" customHeight="1" x14ac:dyDescent="0.25">
      <c r="A4" s="109" t="s">
        <v>222</v>
      </c>
      <c r="B4" s="159" t="s">
        <v>242</v>
      </c>
      <c r="C4" s="65" t="s">
        <v>334</v>
      </c>
      <c r="D4" s="157" t="s">
        <v>49</v>
      </c>
      <c r="E4" s="61" t="s">
        <v>341</v>
      </c>
      <c r="F4" s="62">
        <v>3</v>
      </c>
      <c r="G4" s="63">
        <v>108</v>
      </c>
    </row>
    <row r="5" spans="1:7" s="60" customFormat="1" ht="45.75" customHeight="1" x14ac:dyDescent="0.25">
      <c r="A5" s="109" t="s">
        <v>223</v>
      </c>
      <c r="B5" s="159" t="s">
        <v>242</v>
      </c>
      <c r="C5" s="13" t="s">
        <v>335</v>
      </c>
      <c r="D5" s="157" t="s">
        <v>49</v>
      </c>
      <c r="E5" s="61" t="s">
        <v>340</v>
      </c>
      <c r="F5" s="62">
        <v>3</v>
      </c>
      <c r="G5" s="63">
        <v>108</v>
      </c>
    </row>
    <row r="6" spans="1:7" s="60" customFormat="1" ht="39" customHeight="1" x14ac:dyDescent="0.25">
      <c r="A6" s="66" t="s">
        <v>224</v>
      </c>
      <c r="B6" s="145" t="s">
        <v>246</v>
      </c>
      <c r="C6" s="65" t="s">
        <v>336</v>
      </c>
      <c r="D6" s="157" t="s">
        <v>49</v>
      </c>
      <c r="E6" s="61" t="s">
        <v>50</v>
      </c>
      <c r="F6" s="62">
        <v>1</v>
      </c>
      <c r="G6" s="63">
        <v>36</v>
      </c>
    </row>
    <row r="7" spans="1:7" s="19" customFormat="1" ht="45.75" customHeight="1" x14ac:dyDescent="0.25">
      <c r="A7" s="14" t="s">
        <v>225</v>
      </c>
      <c r="B7" s="158" t="s">
        <v>246</v>
      </c>
      <c r="C7" s="13" t="s">
        <v>335</v>
      </c>
      <c r="D7" s="160" t="s">
        <v>49</v>
      </c>
      <c r="E7" s="37" t="s">
        <v>50</v>
      </c>
      <c r="F7" s="38">
        <v>4</v>
      </c>
      <c r="G7" s="33">
        <v>144</v>
      </c>
    </row>
    <row r="8" spans="1:7" s="19" customFormat="1" ht="36" customHeight="1" x14ac:dyDescent="0.25">
      <c r="A8" s="14" t="s">
        <v>226</v>
      </c>
      <c r="B8" s="158" t="s">
        <v>250</v>
      </c>
      <c r="C8" s="65" t="s">
        <v>334</v>
      </c>
      <c r="D8" s="160" t="s">
        <v>49</v>
      </c>
      <c r="E8" s="39" t="s">
        <v>50</v>
      </c>
      <c r="F8" s="20">
        <v>1</v>
      </c>
      <c r="G8" s="35">
        <v>36</v>
      </c>
    </row>
    <row r="9" spans="1:7" s="19" customFormat="1" ht="34.5" customHeight="1" x14ac:dyDescent="0.25">
      <c r="A9" s="14" t="s">
        <v>227</v>
      </c>
      <c r="B9" s="158" t="s">
        <v>250</v>
      </c>
      <c r="C9" s="13" t="s">
        <v>337</v>
      </c>
      <c r="D9" s="157" t="s">
        <v>299</v>
      </c>
      <c r="E9" s="37" t="s">
        <v>300</v>
      </c>
      <c r="F9" s="38">
        <v>5</v>
      </c>
      <c r="G9" s="33">
        <v>180</v>
      </c>
    </row>
    <row r="10" spans="1:7" s="19" customFormat="1" ht="36.75" customHeight="1" x14ac:dyDescent="0.25">
      <c r="A10" s="14" t="s">
        <v>228</v>
      </c>
      <c r="B10" s="145" t="s">
        <v>260</v>
      </c>
      <c r="C10" s="65" t="s">
        <v>338</v>
      </c>
      <c r="D10" s="160" t="s">
        <v>49</v>
      </c>
      <c r="E10" s="37" t="s">
        <v>101</v>
      </c>
      <c r="F10" s="38">
        <v>1</v>
      </c>
      <c r="G10" s="33">
        <v>36</v>
      </c>
    </row>
    <row r="11" spans="1:7" s="19" customFormat="1" ht="36.75" customHeight="1" x14ac:dyDescent="0.25">
      <c r="A11" s="2" t="s">
        <v>229</v>
      </c>
      <c r="B11" s="158" t="s">
        <v>260</v>
      </c>
      <c r="C11" s="13" t="s">
        <v>337</v>
      </c>
      <c r="D11" s="160" t="s">
        <v>49</v>
      </c>
      <c r="E11" s="37" t="s">
        <v>101</v>
      </c>
      <c r="F11" s="38">
        <v>3</v>
      </c>
      <c r="G11" s="33">
        <v>144</v>
      </c>
    </row>
    <row r="12" spans="1:7" s="19" customFormat="1" ht="30" customHeight="1" x14ac:dyDescent="0.25">
      <c r="A12" s="2" t="s">
        <v>230</v>
      </c>
      <c r="B12" s="158" t="s">
        <v>262</v>
      </c>
      <c r="C12" s="13" t="s">
        <v>337</v>
      </c>
      <c r="D12" s="160" t="s">
        <v>49</v>
      </c>
      <c r="E12" s="37" t="s">
        <v>101</v>
      </c>
      <c r="F12" s="38">
        <v>2</v>
      </c>
      <c r="G12" s="33">
        <v>72</v>
      </c>
    </row>
    <row r="13" spans="1:7" s="19" customFormat="1" ht="40.5" customHeight="1" x14ac:dyDescent="0.25">
      <c r="A13" s="14" t="s">
        <v>301</v>
      </c>
      <c r="B13" s="158" t="s">
        <v>268</v>
      </c>
      <c r="C13" s="13" t="s">
        <v>337</v>
      </c>
      <c r="D13" s="160" t="s">
        <v>299</v>
      </c>
      <c r="E13" s="37" t="s">
        <v>339</v>
      </c>
      <c r="F13" s="38">
        <v>4</v>
      </c>
      <c r="G13" s="33">
        <v>144</v>
      </c>
    </row>
    <row r="14" spans="1:7" s="32" customFormat="1" ht="36" customHeight="1" x14ac:dyDescent="0.25">
      <c r="A14" s="334" t="s">
        <v>34</v>
      </c>
      <c r="B14" s="334"/>
      <c r="C14" s="334"/>
      <c r="D14" s="334"/>
      <c r="E14" s="334"/>
      <c r="F14" s="67">
        <f>SUM(F4:F13)</f>
        <v>27</v>
      </c>
      <c r="G14" s="67">
        <f>SUM(G4:G13)</f>
        <v>1008</v>
      </c>
    </row>
  </sheetData>
  <mergeCells count="7">
    <mergeCell ref="F2:G2"/>
    <mergeCell ref="A14:E14"/>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'3.Перечень кабинетов'!_Hlk144830710</vt:lpstr>
      <vt:lpstr>'3.Перечень кабинетов'!_Hlk144830741</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2024-07-12T08:20:28Z</cp:lastPrinted>
  <dcterms:created xsi:type="dcterms:W3CDTF">2017-12-21T08:00:33Z</dcterms:created>
  <dcterms:modified xsi:type="dcterms:W3CDTF">2024-10-03T09:42:57Z</dcterms:modified>
</cp:coreProperties>
</file>