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2-2023\"/>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процесса'!$A$1:$W$85</definedName>
    <definedName name="_xlnm.Print_Area" localSheetId="5">'5.комплексные формы ПА'!$A$1:$D$21</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1" i="7" l="1"/>
  <c r="R81" i="7"/>
  <c r="S81" i="7"/>
  <c r="T81" i="7"/>
  <c r="U81" i="7"/>
  <c r="V81" i="7"/>
  <c r="W81" i="7"/>
  <c r="P81" i="7"/>
  <c r="Q80" i="7"/>
  <c r="R80" i="7"/>
  <c r="S80" i="7"/>
  <c r="T80" i="7"/>
  <c r="U80" i="7"/>
  <c r="V80" i="7"/>
  <c r="W80" i="7"/>
  <c r="P80" i="7"/>
  <c r="H63" i="7" l="1"/>
  <c r="I63" i="7"/>
  <c r="J63" i="7"/>
  <c r="K63" i="7"/>
  <c r="L63" i="7"/>
  <c r="N63" i="7"/>
  <c r="O63" i="7"/>
  <c r="P63" i="7"/>
  <c r="Q63" i="7"/>
  <c r="R63" i="7"/>
  <c r="S63" i="7"/>
  <c r="T63" i="7"/>
  <c r="U63" i="7"/>
  <c r="V63" i="7"/>
  <c r="W63" i="7"/>
  <c r="G67" i="7"/>
  <c r="M67" i="7"/>
  <c r="H69" i="7"/>
  <c r="K69" i="7"/>
  <c r="L69" i="7"/>
  <c r="N69" i="7"/>
  <c r="O69" i="7"/>
  <c r="P69" i="7"/>
  <c r="Q69" i="7"/>
  <c r="R69" i="7"/>
  <c r="S69" i="7"/>
  <c r="T69" i="7"/>
  <c r="U69" i="7"/>
  <c r="V69" i="7"/>
  <c r="W69" i="7"/>
  <c r="G72" i="7"/>
  <c r="M72" i="7"/>
  <c r="F6" i="5" l="1"/>
  <c r="F7" i="5"/>
  <c r="F8" i="5"/>
  <c r="F9" i="5"/>
  <c r="F5" i="5"/>
  <c r="T42" i="7" l="1"/>
  <c r="R34" i="7"/>
  <c r="B9" i="2"/>
  <c r="B10" i="2"/>
  <c r="B7" i="2"/>
  <c r="W48" i="7"/>
  <c r="W64" i="7"/>
  <c r="W66" i="7"/>
  <c r="W65" i="7"/>
  <c r="W75" i="7"/>
  <c r="W74" i="7" s="1"/>
  <c r="W38" i="7"/>
  <c r="W35" i="7"/>
  <c r="W32" i="7" s="1"/>
  <c r="V64" i="7"/>
  <c r="V66" i="7"/>
  <c r="V75" i="7"/>
  <c r="V65" i="7"/>
  <c r="W36" i="7"/>
  <c r="V36" i="7"/>
  <c r="V35" i="7"/>
  <c r="H32" i="7"/>
  <c r="G77" i="7"/>
  <c r="M77" i="7"/>
  <c r="M76" i="7"/>
  <c r="M62" i="7"/>
  <c r="G62" i="7" s="1"/>
  <c r="U71" i="7"/>
  <c r="U50" i="7"/>
  <c r="U33" i="7"/>
  <c r="Q82" i="7"/>
  <c r="R82" i="7"/>
  <c r="V82" i="7"/>
  <c r="P82" i="7"/>
  <c r="V38" i="7"/>
  <c r="V48" i="7"/>
  <c r="V43" i="7" s="1"/>
  <c r="U54" i="7"/>
  <c r="U52" i="7"/>
  <c r="U70" i="7"/>
  <c r="U61" i="7"/>
  <c r="U60" i="7"/>
  <c r="U57" i="7" s="1"/>
  <c r="U36" i="7"/>
  <c r="U35" i="7"/>
  <c r="U42" i="7"/>
  <c r="T33" i="7"/>
  <c r="T50" i="7"/>
  <c r="T54" i="7"/>
  <c r="J54" i="7" s="1"/>
  <c r="T52" i="7"/>
  <c r="T71" i="7"/>
  <c r="J71" i="7" s="1"/>
  <c r="I71" i="7" s="1"/>
  <c r="G71" i="7" s="1"/>
  <c r="T70" i="7"/>
  <c r="T61" i="7"/>
  <c r="T60" i="7"/>
  <c r="T36" i="7"/>
  <c r="T35" i="7"/>
  <c r="T32" i="7" s="1"/>
  <c r="M73" i="7"/>
  <c r="M69" i="7" s="1"/>
  <c r="T57" i="7"/>
  <c r="J42" i="7"/>
  <c r="I42" i="7" s="1"/>
  <c r="Q74" i="7"/>
  <c r="R74" i="7"/>
  <c r="S74" i="7"/>
  <c r="T74" i="7"/>
  <c r="U74" i="7"/>
  <c r="V74" i="7"/>
  <c r="P74" i="7"/>
  <c r="Q57" i="7"/>
  <c r="R57" i="7"/>
  <c r="S57" i="7"/>
  <c r="V57" i="7"/>
  <c r="W57" i="7"/>
  <c r="P57" i="7"/>
  <c r="Q43" i="7"/>
  <c r="R43" i="7"/>
  <c r="S43" i="7"/>
  <c r="W43" i="7"/>
  <c r="P43" i="7"/>
  <c r="Q39" i="7"/>
  <c r="R39" i="7"/>
  <c r="S39" i="7"/>
  <c r="T39" i="7"/>
  <c r="V39" i="7"/>
  <c r="W39" i="7"/>
  <c r="P39" i="7"/>
  <c r="Q32" i="7"/>
  <c r="R32" i="7"/>
  <c r="S32" i="7"/>
  <c r="P32" i="7"/>
  <c r="Q14" i="7"/>
  <c r="R14" i="7"/>
  <c r="S14" i="7"/>
  <c r="T14" i="7"/>
  <c r="U14" i="7"/>
  <c r="V14" i="7"/>
  <c r="W14" i="7"/>
  <c r="P14" i="7"/>
  <c r="H74" i="7"/>
  <c r="K74" i="7"/>
  <c r="L74" i="7"/>
  <c r="N74" i="7"/>
  <c r="O74" i="7"/>
  <c r="H57" i="7"/>
  <c r="K57" i="7"/>
  <c r="L57" i="7"/>
  <c r="M57" i="7"/>
  <c r="N57" i="7"/>
  <c r="O57" i="7"/>
  <c r="H43" i="7"/>
  <c r="K43" i="7"/>
  <c r="L43" i="7"/>
  <c r="M43" i="7"/>
  <c r="N43" i="7"/>
  <c r="O43" i="7"/>
  <c r="J45" i="7"/>
  <c r="I45" i="7" s="1"/>
  <c r="G45" i="7" s="1"/>
  <c r="J46" i="7"/>
  <c r="I46" i="7" s="1"/>
  <c r="G46" i="7" s="1"/>
  <c r="J47" i="7"/>
  <c r="I47" i="7" s="1"/>
  <c r="G47" i="7" s="1"/>
  <c r="J48" i="7"/>
  <c r="I48" i="7" s="1"/>
  <c r="G48" i="7" s="1"/>
  <c r="J49" i="7"/>
  <c r="I49" i="7" s="1"/>
  <c r="G49" i="7" s="1"/>
  <c r="J51" i="7"/>
  <c r="I51" i="7" s="1"/>
  <c r="G51" i="7" s="1"/>
  <c r="J52" i="7"/>
  <c r="I52" i="7" s="1"/>
  <c r="G52" i="7" s="1"/>
  <c r="J53" i="7"/>
  <c r="I53" i="7" s="1"/>
  <c r="G53" i="7" s="1"/>
  <c r="J55" i="7"/>
  <c r="I55" i="7" s="1"/>
  <c r="G55" i="7" s="1"/>
  <c r="J44" i="7"/>
  <c r="I44" i="7" s="1"/>
  <c r="G44" i="7" s="1"/>
  <c r="J30" i="7"/>
  <c r="I30" i="7" s="1"/>
  <c r="H39" i="7"/>
  <c r="K39" i="7"/>
  <c r="L39" i="7"/>
  <c r="M39" i="7"/>
  <c r="N39" i="7"/>
  <c r="O39" i="7"/>
  <c r="K32" i="7"/>
  <c r="L32" i="7"/>
  <c r="M32" i="7"/>
  <c r="N32" i="7"/>
  <c r="O32" i="7"/>
  <c r="J75" i="7"/>
  <c r="J33" i="7"/>
  <c r="I33" i="7" s="1"/>
  <c r="G33" i="7" s="1"/>
  <c r="J34" i="7"/>
  <c r="I34" i="7" s="1"/>
  <c r="G34" i="7" s="1"/>
  <c r="J37" i="7"/>
  <c r="I37" i="7" s="1"/>
  <c r="G37" i="7" s="1"/>
  <c r="J40" i="7"/>
  <c r="I40" i="7" s="1"/>
  <c r="G40" i="7" s="1"/>
  <c r="J41" i="7"/>
  <c r="I41" i="7" s="1"/>
  <c r="G41" i="7" s="1"/>
  <c r="J58" i="7"/>
  <c r="I58" i="7" s="1"/>
  <c r="G58" i="7" s="1"/>
  <c r="J59" i="7"/>
  <c r="I59" i="7" s="1"/>
  <c r="G59" i="7" s="1"/>
  <c r="J61" i="7"/>
  <c r="I61" i="7" s="1"/>
  <c r="G61" i="7" s="1"/>
  <c r="J64" i="7"/>
  <c r="J65" i="7"/>
  <c r="I65" i="7" s="1"/>
  <c r="G65" i="7" s="1"/>
  <c r="J66" i="7"/>
  <c r="I66" i="7" s="1"/>
  <c r="G66" i="7" s="1"/>
  <c r="H14" i="7"/>
  <c r="K14" i="7"/>
  <c r="L14" i="7"/>
  <c r="M14" i="7"/>
  <c r="N14" i="7"/>
  <c r="O14" i="7"/>
  <c r="J25" i="7"/>
  <c r="I25" i="7" s="1"/>
  <c r="G25" i="7" s="1"/>
  <c r="J16" i="7"/>
  <c r="I16" i="7" s="1"/>
  <c r="G16" i="7" s="1"/>
  <c r="J17" i="7"/>
  <c r="I17" i="7" s="1"/>
  <c r="G17" i="7" s="1"/>
  <c r="J18" i="7"/>
  <c r="I18" i="7" s="1"/>
  <c r="G18" i="7" s="1"/>
  <c r="J19" i="7"/>
  <c r="I19" i="7" s="1"/>
  <c r="G19" i="7" s="1"/>
  <c r="J20" i="7"/>
  <c r="I20" i="7" s="1"/>
  <c r="G20" i="7" s="1"/>
  <c r="J21" i="7"/>
  <c r="I21" i="7" s="1"/>
  <c r="G21" i="7" s="1"/>
  <c r="J22" i="7"/>
  <c r="I22" i="7" s="1"/>
  <c r="G22" i="7" s="1"/>
  <c r="J23" i="7"/>
  <c r="I23" i="7" s="1"/>
  <c r="G23" i="7" s="1"/>
  <c r="J24" i="7"/>
  <c r="I24" i="7" s="1"/>
  <c r="G24" i="7" s="1"/>
  <c r="J26" i="7"/>
  <c r="I26" i="7" s="1"/>
  <c r="G26" i="7" s="1"/>
  <c r="J27" i="7"/>
  <c r="I27" i="7" s="1"/>
  <c r="G27" i="7" s="1"/>
  <c r="J29" i="7"/>
  <c r="I29" i="7" s="1"/>
  <c r="G29" i="7" s="1"/>
  <c r="J15" i="7"/>
  <c r="I15" i="7" s="1"/>
  <c r="G15" i="7" s="1"/>
  <c r="M68" i="7" l="1"/>
  <c r="J50" i="7"/>
  <c r="I50" i="7" s="1"/>
  <c r="G50" i="7" s="1"/>
  <c r="U43" i="7"/>
  <c r="T82" i="7"/>
  <c r="U56" i="7"/>
  <c r="V32" i="7"/>
  <c r="J38" i="7"/>
  <c r="I38" i="7" s="1"/>
  <c r="S82" i="7"/>
  <c r="U82" i="7"/>
  <c r="J36" i="7"/>
  <c r="I36" i="7" s="1"/>
  <c r="G36" i="7" s="1"/>
  <c r="M74" i="7"/>
  <c r="H56" i="7"/>
  <c r="H31" i="7" s="1"/>
  <c r="H13" i="7" s="1"/>
  <c r="H85" i="7" s="1"/>
  <c r="G81" i="7"/>
  <c r="G80" i="7"/>
  <c r="G73" i="7"/>
  <c r="N56" i="7"/>
  <c r="N31" i="7" s="1"/>
  <c r="N13" i="7" s="1"/>
  <c r="N85" i="7" s="1"/>
  <c r="T43" i="7"/>
  <c r="W82" i="7"/>
  <c r="U32" i="7"/>
  <c r="W56" i="7"/>
  <c r="W31" i="7" s="1"/>
  <c r="W13" i="7" s="1"/>
  <c r="G76" i="7"/>
  <c r="L56" i="7"/>
  <c r="L31" i="7" s="1"/>
  <c r="L13" i="7" s="1"/>
  <c r="L85" i="7" s="1"/>
  <c r="J60" i="7"/>
  <c r="J57" i="7" s="1"/>
  <c r="O56" i="7"/>
  <c r="O31" i="7" s="1"/>
  <c r="O13" i="7" s="1"/>
  <c r="O85" i="7" s="1"/>
  <c r="K56" i="7"/>
  <c r="K31" i="7" s="1"/>
  <c r="K13" i="7" s="1"/>
  <c r="K85" i="7" s="1"/>
  <c r="U39" i="7"/>
  <c r="P56" i="7"/>
  <c r="P31" i="7" s="1"/>
  <c r="P13" i="7" s="1"/>
  <c r="S56" i="7"/>
  <c r="S31" i="7" s="1"/>
  <c r="S13" i="7" s="1"/>
  <c r="Q56" i="7"/>
  <c r="Q31" i="7" s="1"/>
  <c r="Q13" i="7" s="1"/>
  <c r="I64" i="7"/>
  <c r="R56" i="7"/>
  <c r="R31" i="7" s="1"/>
  <c r="R13" i="7" s="1"/>
  <c r="J14" i="7"/>
  <c r="I14" i="7"/>
  <c r="G30" i="7"/>
  <c r="G14" i="7" s="1"/>
  <c r="J43" i="7"/>
  <c r="T56" i="7"/>
  <c r="J74" i="7"/>
  <c r="I75" i="7"/>
  <c r="G75" i="7" s="1"/>
  <c r="J70" i="7"/>
  <c r="J69" i="7" s="1"/>
  <c r="J35" i="7"/>
  <c r="I35" i="7" s="1"/>
  <c r="G35" i="7" s="1"/>
  <c r="V56" i="7"/>
  <c r="V31" i="7" s="1"/>
  <c r="V13" i="7" s="1"/>
  <c r="J39" i="7"/>
  <c r="I39" i="7"/>
  <c r="G42" i="7"/>
  <c r="G39" i="7" s="1"/>
  <c r="I54" i="7"/>
  <c r="G10" i="5"/>
  <c r="G68" i="7" l="1"/>
  <c r="G63" i="7" s="1"/>
  <c r="M63" i="7"/>
  <c r="M56" i="7" s="1"/>
  <c r="M31" i="7" s="1"/>
  <c r="M13" i="7" s="1"/>
  <c r="M85" i="7" s="1"/>
  <c r="G82" i="7"/>
  <c r="G74" i="7"/>
  <c r="T31" i="7"/>
  <c r="T13" i="7" s="1"/>
  <c r="Q83" i="7"/>
  <c r="Q85" i="7"/>
  <c r="S83" i="7"/>
  <c r="S85" i="7"/>
  <c r="P83" i="7"/>
  <c r="P85" i="7"/>
  <c r="U31" i="7"/>
  <c r="U13" i="7" s="1"/>
  <c r="U85" i="7" s="1"/>
  <c r="R83" i="7"/>
  <c r="R85" i="7"/>
  <c r="W83" i="7"/>
  <c r="W85" i="7"/>
  <c r="V83" i="7"/>
  <c r="V85" i="7"/>
  <c r="G64" i="7"/>
  <c r="I60" i="7"/>
  <c r="G60" i="7" s="1"/>
  <c r="G57" i="7" s="1"/>
  <c r="I70" i="7"/>
  <c r="I69" i="7" s="1"/>
  <c r="J56" i="7"/>
  <c r="I74" i="7"/>
  <c r="J32" i="7"/>
  <c r="I43" i="7"/>
  <c r="G54" i="7"/>
  <c r="G43" i="7" s="1"/>
  <c r="G38" i="7"/>
  <c r="G32" i="7" s="1"/>
  <c r="I32" i="7"/>
  <c r="AB57" i="8"/>
  <c r="U83" i="7" l="1"/>
  <c r="T83" i="7"/>
  <c r="T85" i="7"/>
  <c r="I57" i="7"/>
  <c r="G70" i="7"/>
  <c r="G69" i="7" s="1"/>
  <c r="J31" i="7"/>
  <c r="J13" i="7" s="1"/>
  <c r="J85" i="7" s="1"/>
  <c r="AB45" i="8"/>
  <c r="AB48" i="8"/>
  <c r="AB49" i="8"/>
  <c r="I56" i="7" l="1"/>
  <c r="I31" i="7" s="1"/>
  <c r="I13" i="7" s="1"/>
  <c r="I85" i="7" s="1"/>
  <c r="G56" i="7"/>
  <c r="G31" i="7" s="1"/>
  <c r="G13" i="7" s="1"/>
  <c r="G85" i="7" s="1"/>
  <c r="AB60" i="8"/>
  <c r="F8" i="2"/>
  <c r="F9" i="2"/>
  <c r="F10" i="5" l="1"/>
  <c r="M8" i="2" l="1"/>
  <c r="M9" i="2"/>
  <c r="M10" i="2"/>
  <c r="M7" i="2"/>
  <c r="D10" i="2"/>
  <c r="L11" i="2" l="1"/>
  <c r="K11" i="2"/>
  <c r="I11" i="2"/>
  <c r="G11" i="2"/>
  <c r="E11" i="2"/>
  <c r="C11" i="2"/>
  <c r="J10" i="2"/>
  <c r="H10" i="2"/>
  <c r="F10" i="2"/>
  <c r="J9" i="2"/>
  <c r="H9" i="2"/>
  <c r="D9" i="2"/>
  <c r="J8" i="2"/>
  <c r="H8" i="2"/>
  <c r="D8" i="2"/>
  <c r="B8" i="2"/>
  <c r="J7" i="2"/>
  <c r="H7" i="2"/>
  <c r="F7" i="2"/>
  <c r="F11" i="2" s="1"/>
  <c r="D7" i="2"/>
  <c r="D11" i="2" l="1"/>
  <c r="M11" i="2"/>
  <c r="B11" i="2"/>
  <c r="H11" i="2"/>
  <c r="J11" i="2"/>
</calcChain>
</file>

<file path=xl/sharedStrings.xml><?xml version="1.0" encoding="utf-8"?>
<sst xmlns="http://schemas.openxmlformats.org/spreadsheetml/2006/main" count="478" uniqueCount="390">
  <si>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</si>
  <si>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</si>
  <si>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</si>
  <si>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</si>
  <si>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</si>
  <si>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</si>
  <si>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</si>
  <si>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</si>
  <si>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</si>
  <si>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</si>
  <si>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</si>
  <si>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</si>
  <si>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</si>
  <si>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</si>
  <si>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</si>
  <si>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</si>
  <si>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</si>
  <si>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</si>
  <si>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</si>
  <si>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</si>
  <si>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</si>
  <si>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</si>
  <si>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</si>
  <si>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</si>
  <si>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</si>
  <si>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</si>
  <si>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</si>
  <si>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</si>
  <si>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</si>
  <si>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</si>
  <si>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</si>
  <si>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</si>
  <si>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</si>
  <si>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</si>
  <si>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</si>
  <si>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</si>
  <si>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</si>
  <si>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</si>
  <si>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</si>
  <si>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</si>
  <si>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</si>
  <si>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</si>
  <si>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</si>
  <si>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</si>
  <si>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</si>
  <si>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</si>
  <si>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</si>
  <si>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</si>
  <si>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</si>
  <si>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</si>
  <si>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</si>
  <si>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</si>
  <si>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</si>
  <si>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</si>
  <si>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</si>
  <si>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</si>
  <si>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</si>
  <si>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</si>
  <si>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</si>
  <si>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</si>
  <si>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</si>
  <si>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</si>
  <si>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</si>
  <si>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</si>
  <si>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</si>
  <si>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</si>
  <si>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</si>
  <si>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</si>
  <si>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</si>
  <si>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</si>
  <si>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</si>
  <si>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</si>
  <si>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</si>
  <si>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</si>
  <si>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</si>
  <si>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</si>
  <si>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</si>
  <si>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</si>
  <si>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06</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</si>
  <si>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</si>
  <si>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</si>
  <si>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</si>
  <si>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</si>
  <si>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</si>
  <si>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</si>
  <si>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</si>
  <si>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</si>
  <si>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</si>
  <si>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</si>
  <si>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</si>
  <si>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</si>
  <si>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</si>
  <si>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</si>
  <si>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</si>
  <si>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</si>
  <si>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</si>
  <si>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</si>
  <si>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</si>
  <si>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</si>
  <si>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</si>
  <si>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</si>
  <si>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</si>
  <si>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</si>
  <si>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</si>
  <si>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</si>
  <si>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</si>
  <si>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</si>
  <si>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</si>
  <si>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</si>
  <si>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</si>
  <si>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</si>
  <si>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</si>
  <si>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МДК 01.01</t>
  </si>
  <si>
    <t xml:space="preserve">Учебная практика </t>
  </si>
  <si>
    <t>МДК 04.01</t>
  </si>
  <si>
    <t>МДК 04.02</t>
  </si>
  <si>
    <t>8</t>
  </si>
  <si>
    <t>География</t>
  </si>
  <si>
    <t>Производственная  практика</t>
  </si>
  <si>
    <t>Эм</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</si>
  <si>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</si>
  <si>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</si>
  <si>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</si>
  <si>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</si>
  <si>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</si>
  <si>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</si>
  <si>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</si>
  <si>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</si>
  <si>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</si>
  <si>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</si>
  <si>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</si>
  <si>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</si>
  <si>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</si>
  <si>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</si>
  <si>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</si>
  <si>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</si>
  <si>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</si>
  <si>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</si>
  <si>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</si>
  <si>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</si>
  <si>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</si>
  <si>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Информатика</t>
  </si>
  <si>
    <t>ОП 08</t>
  </si>
  <si>
    <t>ОП 09</t>
  </si>
  <si>
    <t>ОП 10</t>
  </si>
  <si>
    <t>ОГСЭ 06</t>
  </si>
  <si>
    <t>Культура профессионального общения</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</si>
  <si>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</si>
  <si>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</si>
  <si>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</si>
  <si>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</si>
  <si>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Основы финансовой грамотности</t>
  </si>
  <si>
    <t>Кабинеты:</t>
  </si>
  <si>
    <t>социально-экономических дисциплин;</t>
  </si>
  <si>
    <t>математики;</t>
  </si>
  <si>
    <t>информатики;</t>
  </si>
  <si>
    <t>информационных технологий в профессиональной деятельности;</t>
  </si>
  <si>
    <t>Спортивный зал;</t>
  </si>
  <si>
    <t>библиотека, читальный зал с выходом в интернет;</t>
  </si>
  <si>
    <t>актовый зал.</t>
  </si>
  <si>
    <t>ЭК</t>
  </si>
  <si>
    <t>ГИА 00</t>
  </si>
  <si>
    <t>МДК 02.01</t>
  </si>
  <si>
    <t>МДК 02.02</t>
  </si>
  <si>
    <t>ПП 02</t>
  </si>
  <si>
    <t>УП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</si>
  <si>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</si>
  <si>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</si>
  <si>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</si>
  <si>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</si>
  <si>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</si>
  <si>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</si>
  <si>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</si>
  <si>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</si>
  <si>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</si>
  <si>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</si>
  <si>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</si>
  <si>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</si>
  <si>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</si>
  <si>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</si>
  <si>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</si>
  <si>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</si>
  <si>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</si>
  <si>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</si>
  <si>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</si>
  <si>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</si>
  <si>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</si>
  <si>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</si>
  <si>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</si>
  <si>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</si>
  <si>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</si>
  <si>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 xml:space="preserve">Информационные системы и программирование </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</si>
  <si>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</si>
  <si>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</si>
  <si>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</si>
  <si>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</si>
  <si>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</si>
  <si>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</si>
  <si>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Информатика и вычислительная техника</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</si>
  <si>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</si>
  <si>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</si>
  <si>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</si>
  <si>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</si>
  <si>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</si>
  <si>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</si>
  <si>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</si>
  <si>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</si>
  <si>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</si>
  <si>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(ред. от 01.09.2022)</t>
  </si>
  <si>
    <t>Элементы высшей математики</t>
  </si>
  <si>
    <t>Дискретная математика с элементами математической логики</t>
  </si>
  <si>
    <t>Теория вероятностей и математическая статистика</t>
  </si>
  <si>
    <t>Операционные системы и среды</t>
  </si>
  <si>
    <t>Архитектура аппаратных средств</t>
  </si>
  <si>
    <t>Информационные технологии</t>
  </si>
  <si>
    <t>Правовое обеспечение профессиональной деятельности</t>
  </si>
  <si>
    <t>Численные методы</t>
  </si>
  <si>
    <t>ОП 11</t>
  </si>
  <si>
    <t>ОП 12</t>
  </si>
  <si>
    <t>ОП 13</t>
  </si>
  <si>
    <t>ОП 14</t>
  </si>
  <si>
    <t>Разработка модулей программного обеспечения для компьютерных систем</t>
  </si>
  <si>
    <t>Разработка программных модулей</t>
  </si>
  <si>
    <t>Поддержка и тестирование программных модулей</t>
  </si>
  <si>
    <t>Разработка мобильных приложений</t>
  </si>
  <si>
    <t>Системное программирование</t>
  </si>
  <si>
    <t>Осуществление интеграции программных модулей</t>
  </si>
  <si>
    <t>МДК 01.04</t>
  </si>
  <si>
    <t>ПМ 02</t>
  </si>
  <si>
    <t>ЕН 03</t>
  </si>
  <si>
    <t>Технология разработки программного обеспечения</t>
  </si>
  <si>
    <t>Инструментальные средства разработки программного обеспечения</t>
  </si>
  <si>
    <t>Математическое моделирование</t>
  </si>
  <si>
    <t>Сопровождение и обслуживание программного обеспечения компьютерных систем</t>
  </si>
  <si>
    <t>Внедрение и поддержка компьютерных систем</t>
  </si>
  <si>
    <t>Обеспечение качества функционирования компьютерных систем</t>
  </si>
  <si>
    <t>ПП 04</t>
  </si>
  <si>
    <t>Разработка, администрирование и защита баз данных</t>
  </si>
  <si>
    <t>Технология разработки и защиты баз данных</t>
  </si>
  <si>
    <t>МДК 02.03</t>
  </si>
  <si>
    <t>МДК 01.03</t>
  </si>
  <si>
    <t>Обязательная часть циклов ОПОП</t>
  </si>
  <si>
    <t>Основы социологии и политология</t>
  </si>
  <si>
    <t>ПМ 04</t>
  </si>
  <si>
    <t>МДК 11.01</t>
  </si>
  <si>
    <t>УП 11</t>
  </si>
  <si>
    <t>Общий гуманитарнй и социально-экономический цикл</t>
  </si>
  <si>
    <t>Основы алгоритмизации и программирования</t>
  </si>
  <si>
    <t>Основы проектирования баз данных</t>
  </si>
  <si>
    <t>Стандартизация, сертификация и техническое документоведение</t>
  </si>
  <si>
    <t>Компьютерные сети</t>
  </si>
  <si>
    <t>Учебная практика МДК 11.01</t>
  </si>
  <si>
    <t>4Эм</t>
  </si>
  <si>
    <t>6Эм</t>
  </si>
  <si>
    <t>8Эм</t>
  </si>
  <si>
    <t>4, 6</t>
  </si>
  <si>
    <t>Другие формы:  РК, ИК</t>
  </si>
  <si>
    <t>Программист,  Администратор баз данных</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</si>
  <si>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</si>
  <si>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</si>
  <si>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</si>
  <si>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</si>
  <si>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</si>
  <si>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</si>
  <si>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</si>
  <si>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</si>
  <si>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</si>
  <si>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</si>
  <si>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</si>
  <si>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</si>
  <si>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</si>
  <si>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</si>
  <si>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</si>
  <si>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</si>
  <si>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</si>
  <si>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</si>
  <si>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</si>
  <si>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</si>
  <si>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</si>
  <si>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</si>
  <si>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</si>
  <si>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</si>
  <si>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</si>
  <si>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Основы предпринимательской деятельности</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</si>
  <si>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</si>
  <si>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</si>
  <si>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</si>
  <si>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</si>
  <si>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</si>
  <si>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</si>
  <si>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</si>
  <si>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</si>
  <si>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</si>
  <si>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</si>
  <si>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</si>
  <si>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</si>
  <si>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</si>
  <si>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</si>
  <si>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</si>
  <si>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</si>
  <si>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</si>
  <si>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</si>
  <si>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</si>
  <si>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</si>
  <si>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</si>
  <si>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</si>
  <si>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</si>
  <si>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</si>
  <si>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</si>
  <si>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</si>
  <si>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</si>
  <si>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</si>
  <si>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</si>
  <si>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1.2</t>
  </si>
  <si>
    <t>Профессиональный стандарт "Программист", утвержден приказом Министерства труда и социальной защиты Российской Федерации от 18 ноября 2013 г. N 679н (зарегистрирован Министерством юстиции Российской Федерации 18 декабря 2013 г., регистрационный N 30635);</t>
  </si>
  <si>
    <t>Профессиональный стандарт "Администратор баз данных", утвержден приказом Министерства труда и социальной защиты Российской Федерации от 17 сентября 2014 г. N 647н (зарегистрирован Министерством юстиции Российской Федерации 24 ноября 2014 г., регистрационный N 34846)</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</si>
  <si>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09.02.07 "Информационные системы и программирование"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</si>
  <si>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09.02.07 "Информационные системы и программирование"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</si>
  <si>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09.02.07 "Информационные системы и программирование"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</si>
  <si>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 xml:space="preserve">Добавленная дисциплина: </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</si>
  <si>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</si>
  <si>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</si>
  <si>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</si>
  <si>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правовой и финансовой грамотности в различных жизненных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</si>
  <si>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</si>
  <si>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r>
      <rPr>
        <u/>
        <sz val="12"/>
        <rFont val="Arial Narrow"/>
        <family val="2"/>
        <charset val="204"/>
      </rPr>
      <t>По циклу ОГСЭ</t>
    </r>
    <r>
      <rPr>
        <sz val="12"/>
        <rFont val="Arial Narrow"/>
        <family val="2"/>
        <charset val="204"/>
      </rPr>
      <t xml:space="preserve"> предусмотрен комплексный экзамен в четвертом семесте по дисциплинам: ЕН 01 "Элементы высшей математики", ЕН 02 "Дискретная математика с элементами математической логики", ЕН 03 "Теория вероятностей и математическая статистика"</t>
    </r>
  </si>
  <si>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</si>
  <si>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На проведение практик, в ГБПОУ "КБКС" по специальности 09.02.07 "Информационные системы и программирование", отводится 40 %  от объёма профессионального цикла образовательной программы, по завершению которых проводятся дифференцированные зачеты.</t>
    </r>
  </si>
  <si>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</si>
  <si>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09.02.07 "Информационные системы и программирование", Государственная итоговая аттестация проводится в форме  защиты дипломной работы (проекта) и демонстрационного экзамена. </t>
  </si>
  <si>
    <t>1.</t>
  </si>
  <si>
    <t>4.</t>
  </si>
  <si>
    <t>6.</t>
  </si>
  <si>
    <t>9.</t>
  </si>
  <si>
    <t>10.</t>
  </si>
  <si>
    <t>ОП 16</t>
  </si>
  <si>
    <t>Экологические основы природопользования</t>
  </si>
  <si>
    <t>В общепрофессиональном циклке предусмотрены комплексные экзамены по дисциплинам ОП 05 "Основы алгоритмизации и программирования"и ОП 06 "Основы проектирования баз данных", по дисциплине "Основы бережливого производства" предусмотрена промежуточная аттестация в форме итогового контроля, по ОП 16 "Экологические основы природопользования" - в виде зачета. По все остальным дисциплина запланирован дифференцированный зачет.</t>
  </si>
  <si>
    <t xml:space="preserve">06 Связь, информационные и коммуникационные технологии </t>
  </si>
  <si>
    <t>4.6. Планирование промежуточной аттестации:</t>
  </si>
  <si>
    <t>4.7. Порядок организации самостоятельной работы (в случае наличия) и оценка её результатов:</t>
  </si>
  <si>
    <t>4.7.1. Общеобразовательный цикл</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</si>
  <si>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</si>
  <si>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На основную часть отводится 69% от объема образовательной программы, вариативную часть предоставлено 29% (1296) часа, которые распределены следующим образом:
</t>
  </si>
  <si>
    <t>ТО - 22 нед. ПА-2 нед</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</si>
  <si>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98,1% от объема учебных циклов образовательной программы, следовательно, самостоятельная работа обучающихся составляет 1,9%.</t>
  </si>
  <si>
    <t>по 23.06.2028</t>
  </si>
  <si>
    <t>по 16.06.2028</t>
  </si>
  <si>
    <t>по 30.06.2028</t>
  </si>
  <si>
    <t xml:space="preserve"> ПМ 11</t>
  </si>
  <si>
    <t>Основы безопасности жизнедеятельности</t>
  </si>
  <si>
    <t>приказа от 9 декабря 2016 г. N 1547 "Об утверждении федерального образовательного стандарта среднего профессионального образования 09.02.07 Информационные системы и программирование</t>
  </si>
  <si>
    <t>2К</t>
  </si>
  <si>
    <t>Родная язык</t>
  </si>
  <si>
    <t>Астрономия</t>
  </si>
  <si>
    <t xml:space="preserve">Физика </t>
  </si>
  <si>
    <t xml:space="preserve"> </t>
  </si>
  <si>
    <t>По выбору из обязательных предметных областей</t>
  </si>
  <si>
    <t>Дополнительные учебные предметы</t>
  </si>
  <si>
    <t>Профессиональное определение</t>
  </si>
  <si>
    <t>Информационный менеджмент</t>
  </si>
  <si>
    <t>Экономика отрасли и ОФГ</t>
  </si>
  <si>
    <t>ТО-16 нед., ПА -1 нед.</t>
  </si>
  <si>
    <t>ТО - 20 нед. УП - 3 нед.,      ПА - 1 нед</t>
  </si>
  <si>
    <t>3К</t>
  </si>
  <si>
    <t>Технические средства автоматизации</t>
  </si>
  <si>
    <t>ТО-17 нед</t>
  </si>
  <si>
    <t>ТО - 13 нед., УП - 2 нед.,  ПП - 8 нед. ПА - 2 нед</t>
  </si>
  <si>
    <t>ПДП</t>
  </si>
  <si>
    <t>Производственная ПДП</t>
  </si>
  <si>
    <t>ТО-6 нед, УП - 2 нед.,  ПП-5 нед, ПДП -4 нед.,  ПА-1 нед. ГИА-6нед</t>
  </si>
  <si>
    <t>ЭК - экзамен комплексный</t>
  </si>
  <si>
    <t>Эм - экзамен по модулю</t>
  </si>
  <si>
    <t>ПМ 01 Разработка модулей программного обеспечения для компьютерных систем</t>
  </si>
  <si>
    <t>Рассредоточено</t>
  </si>
  <si>
    <t>4,6</t>
  </si>
  <si>
    <t>ПМ 02 Осуществление интеграции программных модулей</t>
  </si>
  <si>
    <t>Производственная</t>
  </si>
  <si>
    <t>ПМ 04 Сопровождение и обслуживание программного обеспечения компьютерных систем</t>
  </si>
  <si>
    <t>ПМ 11 Разработка, администрирование и защита баз данных</t>
  </si>
  <si>
    <t xml:space="preserve">Учебная </t>
  </si>
  <si>
    <t>Преддипломнаяпроизводственная  практика</t>
  </si>
  <si>
    <t xml:space="preserve">Производственная </t>
  </si>
  <si>
    <t>Производственная практика ПМ 04</t>
  </si>
  <si>
    <t>Учебная практика ПМ 01</t>
  </si>
  <si>
    <t>УП 04</t>
  </si>
  <si>
    <t>Учебная практика ПМ 04</t>
  </si>
  <si>
    <t>УП 02</t>
  </si>
  <si>
    <t>Учебная практика ПМ 02</t>
  </si>
  <si>
    <t>Производственная практика ПМ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</si>
</sst>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dd/mm/yy;@"/>
    <numFmt numFmtId="165" formatCode="#,##0;[Red]#,##0"/>
  </numFmts>
  <fonts count="45"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2"/>
      <color rgb="FF000000"/>
      <name val="Arial Narrow"/>
      <family val="2"/>
      <charset val="204"/>
    </font>
    <font>
      <b/>
      <sz val="14"/>
      <name val="Calibri"/>
      <family val="2"/>
      <charset val="204"/>
      <scheme val="minor"/>
    </font>
    <font>
      <b/>
      <sz val="8"/>
      <name val="Arial Narrow"/>
      <family val="2"/>
      <charset val="204"/>
    </font>
    <font>
      <b/>
      <sz val="16"/>
      <color rgb="FF000000"/>
      <name val="Arial Narrow"/>
      <family val="2"/>
      <charset val="204"/>
    </font>
    <font>
      <sz val="16"/>
      <color rgb="FFFF0000"/>
      <name val="Arial Narrow"/>
      <family val="2"/>
      <charset val="204"/>
    </font>
    <font>
      <sz val="16"/>
      <color rgb="FF000000"/>
      <name val="Arial Narrow"/>
      <family val="2"/>
      <charset val="204"/>
    </font>
    <font>
      <b/>
      <sz val="16"/>
      <color theme="1"/>
      <name val="Times New Roman"/>
      <family val="1"/>
      <charset val="204"/>
    </font>
    <font>
      <sz val="16"/>
      <color theme="1"/>
      <name val="Times New Roman"/>
      <family val="1"/>
      <charset val="204"/>
    </font>
    <font>
      <sz val="16"/>
      <color theme="1"/>
      <name val="Arial Narrow"/>
      <family val="2"/>
      <charset val="204"/>
    </font>
    <font>
      <sz val="14"/>
      <name val="Times New Roman"/>
      <family val="1"/>
      <charset val="204"/>
    </font>
    <font>
      <b/>
      <sz val="14"/>
      <name val="Times New Roman"/>
      <family val="1"/>
      <charset val="204"/>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35">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52">
    <xf numFmtId="0" fontId="0" fillId="0" borderId="0" xfId="0"/>
    <xf numFmtId="0" fontId="9" fillId="0" borderId="0" xfId="0" applyFont="1"/>
    <xf numFmtId="0" fontId="9" fillId="0" borderId="0" xfId="0" applyFont="1" applyAlignment="1">
      <alignment horizontal="left"/>
    </xf>
    <xf numFmtId="0" fontId="8"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0" xfId="0" applyFont="1" applyAlignment="1">
      <alignment vertical="center"/>
    </xf>
    <xf numFmtId="0" fontId="12" fillId="0" borderId="2" xfId="0" applyFont="1" applyBorder="1" applyAlignment="1">
      <alignment horizontal="center" vertical="center" wrapText="1"/>
    </xf>
    <xf numFmtId="49" fontId="8" fillId="0" borderId="2" xfId="0" applyNumberFormat="1" applyFont="1" applyBorder="1" applyAlignment="1">
      <alignment horizontal="center" wrapText="1"/>
    </xf>
    <xf numFmtId="0" fontId="11" fillId="0" borderId="0" xfId="0"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0" fontId="5" fillId="0" borderId="2" xfId="0" applyFont="1" applyBorder="1" applyAlignment="1">
      <alignment horizontal="lef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8" fillId="5" borderId="3" xfId="0" applyFont="1" applyFill="1" applyBorder="1"/>
    <xf numFmtId="0" fontId="8" fillId="5" borderId="4" xfId="1" applyFont="1" applyFill="1" applyBorder="1" applyAlignment="1">
      <alignment horizontal="left" vertical="center" wrapText="1"/>
    </xf>
    <xf numFmtId="0" fontId="23"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49" fontId="8" fillId="6" borderId="2" xfId="0" applyNumberFormat="1"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horizontal="center"/>
    </xf>
    <xf numFmtId="0" fontId="8" fillId="6" borderId="2" xfId="0" applyFont="1" applyFill="1" applyBorder="1" applyAlignment="1">
      <alignment vertical="center" wrapText="1"/>
    </xf>
    <xf numFmtId="0" fontId="8" fillId="6" borderId="8" xfId="0" applyFont="1" applyFill="1" applyBorder="1" applyAlignment="1">
      <alignment horizontal="left" wrapText="1"/>
    </xf>
    <xf numFmtId="0" fontId="8" fillId="6" borderId="2"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43"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0" xfId="0" applyFont="1" applyBorder="1"/>
    <xf numFmtId="0" fontId="26" fillId="0" borderId="0" xfId="0" applyFont="1" applyBorder="1" applyAlignment="1"/>
    <xf numFmtId="0" fontId="26" fillId="0" borderId="0" xfId="0" applyFont="1" applyBorder="1" applyAlignment="1">
      <alignment horizontal="center"/>
    </xf>
    <xf numFmtId="164" fontId="26" fillId="0" borderId="30" xfId="0" applyNumberFormat="1" applyFont="1" applyBorder="1" applyAlignment="1">
      <alignment horizontal="center"/>
    </xf>
    <xf numFmtId="0" fontId="27" fillId="0" borderId="0" xfId="0" applyFont="1" applyBorder="1" applyAlignment="1">
      <alignment horizontal="center" vertical="center"/>
    </xf>
    <xf numFmtId="0" fontId="27" fillId="0" borderId="0" xfId="0" applyFont="1" applyBorder="1" applyAlignment="1"/>
    <xf numFmtId="43"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8" fillId="6" borderId="2" xfId="0" applyFont="1" applyFill="1" applyBorder="1" applyAlignment="1">
      <alignment horizontal="center" vertical="center"/>
    </xf>
    <xf numFmtId="1" fontId="11" fillId="6" borderId="2" xfId="0" applyNumberFormat="1" applyFont="1" applyFill="1" applyBorder="1" applyAlignment="1">
      <alignment horizontal="center" vertical="center"/>
    </xf>
    <xf numFmtId="1" fontId="8" fillId="5" borderId="2" xfId="2" applyNumberFormat="1" applyFont="1" applyFill="1" applyBorder="1" applyAlignment="1">
      <alignment horizontal="left" vertical="center" wrapText="1"/>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6" borderId="8" xfId="0" applyFont="1" applyFill="1" applyBorder="1" applyAlignment="1">
      <alignment horizontal="left"/>
    </xf>
    <xf numFmtId="0" fontId="11" fillId="6" borderId="2" xfId="0" applyFont="1" applyFill="1" applyBorder="1" applyAlignment="1">
      <alignment horizontal="center" vertical="center" wrapText="1"/>
    </xf>
    <xf numFmtId="49" fontId="11" fillId="6" borderId="2" xfId="0" applyNumberFormat="1" applyFont="1" applyFill="1" applyBorder="1" applyAlignment="1">
      <alignment horizontal="center" vertical="center"/>
    </xf>
    <xf numFmtId="0" fontId="11" fillId="6" borderId="6" xfId="0" applyFont="1" applyFill="1" applyBorder="1" applyAlignment="1">
      <alignment horizontal="left"/>
    </xf>
    <xf numFmtId="0" fontId="11" fillId="6" borderId="7" xfId="0" applyFont="1" applyFill="1" applyBorder="1" applyAlignment="1">
      <alignment horizontal="left" wrapText="1"/>
    </xf>
    <xf numFmtId="0" fontId="15" fillId="6" borderId="2" xfId="0" applyFont="1" applyFill="1" applyBorder="1" applyAlignment="1">
      <alignment horizontal="left"/>
    </xf>
    <xf numFmtId="0" fontId="11" fillId="6" borderId="2" xfId="0" applyFont="1" applyFill="1" applyBorder="1" applyAlignment="1">
      <alignment horizontal="left" wrapText="1"/>
    </xf>
    <xf numFmtId="0" fontId="5" fillId="0" borderId="2" xfId="0" applyFont="1" applyBorder="1" applyAlignment="1">
      <alignment horizontal="center" vertical="top" wrapText="1"/>
    </xf>
    <xf numFmtId="41" fontId="15" fillId="0" borderId="2" xfId="0" applyNumberFormat="1" applyFont="1" applyBorder="1" applyAlignment="1">
      <alignment horizontal="right" vertical="top" wrapText="1"/>
    </xf>
    <xf numFmtId="0" fontId="21" fillId="0" borderId="2" xfId="0" applyFont="1" applyBorder="1" applyAlignment="1">
      <alignment horizontal="left"/>
    </xf>
    <xf numFmtId="0" fontId="5" fillId="0" borderId="2" xfId="0" applyFont="1" applyBorder="1" applyAlignment="1">
      <alignment vertical="top" wrapText="1"/>
    </xf>
    <xf numFmtId="0" fontId="34" fillId="0" borderId="2" xfId="0" applyFont="1" applyBorder="1" applyAlignment="1">
      <alignment horizontal="center" vertical="center"/>
    </xf>
    <xf numFmtId="165" fontId="15" fillId="0" borderId="6" xfId="4" applyNumberFormat="1" applyFont="1" applyFill="1" applyBorder="1" applyAlignment="1">
      <alignment horizontal="right" vertical="top" wrapText="1"/>
    </xf>
    <xf numFmtId="0" fontId="5" fillId="6" borderId="2" xfId="0" applyNumberFormat="1" applyFont="1" applyFill="1" applyBorder="1" applyAlignment="1">
      <alignment horizontal="right" vertical="center"/>
    </xf>
    <xf numFmtId="0" fontId="5" fillId="6" borderId="2" xfId="0" applyFont="1" applyFill="1" applyBorder="1" applyAlignment="1">
      <alignment horizontal="left"/>
    </xf>
    <xf numFmtId="0" fontId="5" fillId="6" borderId="2" xfId="0" applyFont="1" applyFill="1" applyBorder="1" applyAlignment="1">
      <alignment horizontal="left" vertical="center"/>
    </xf>
    <xf numFmtId="41"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5" fillId="0" borderId="5" xfId="0" applyFont="1" applyBorder="1" applyAlignment="1">
      <alignment horizontal="left" vertical="top" wrapText="1"/>
    </xf>
    <xf numFmtId="0" fontId="11" fillId="6" borderId="2" xfId="0" applyFont="1" applyFill="1" applyBorder="1" applyAlignment="1">
      <alignment horizontal="center" vertical="center"/>
    </xf>
    <xf numFmtId="0" fontId="35" fillId="6" borderId="2" xfId="0" applyFont="1" applyFill="1" applyBorder="1" applyAlignment="1">
      <alignment horizontal="center" vertical="center"/>
    </xf>
    <xf numFmtId="0" fontId="11" fillId="6" borderId="31" xfId="0" applyFont="1" applyFill="1" applyBorder="1" applyAlignment="1">
      <alignment horizontal="center" vertical="center"/>
    </xf>
    <xf numFmtId="0" fontId="21" fillId="0" borderId="0" xfId="0" applyFont="1" applyAlignment="1">
      <alignment horizontal="left"/>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textRotation="90" wrapText="1"/>
    </xf>
    <xf numFmtId="0" fontId="5"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1" fillId="6" borderId="2" xfId="0" applyFont="1" applyFill="1" applyBorder="1" applyAlignment="1">
      <alignment horizontal="left" vertical="center" wrapText="1"/>
    </xf>
    <xf numFmtId="1" fontId="11" fillId="6" borderId="2" xfId="0" applyNumberFormat="1" applyFont="1" applyFill="1" applyBorder="1" applyAlignment="1">
      <alignment horizontal="center" vertical="center" wrapText="1"/>
    </xf>
    <xf numFmtId="0" fontId="15" fillId="6" borderId="2" xfId="0" applyFont="1" applyFill="1" applyBorder="1" applyAlignment="1">
      <alignment horizontal="left" vertical="center"/>
    </xf>
    <xf numFmtId="0" fontId="11" fillId="6" borderId="2" xfId="0" applyFont="1" applyFill="1" applyBorder="1" applyAlignment="1">
      <alignment horizontal="center"/>
    </xf>
    <xf numFmtId="49" fontId="11" fillId="6" borderId="2" xfId="0" applyNumberFormat="1" applyFont="1" applyFill="1" applyBorder="1" applyAlignment="1">
      <alignment horizontal="center"/>
    </xf>
    <xf numFmtId="1" fontId="8" fillId="6" borderId="2" xfId="0" applyNumberFormat="1" applyFont="1" applyFill="1" applyBorder="1" applyAlignment="1">
      <alignment horizontal="center" vertical="center"/>
    </xf>
    <xf numFmtId="0" fontId="11" fillId="6" borderId="34" xfId="0" applyFont="1" applyFill="1" applyBorder="1" applyAlignment="1">
      <alignment horizontal="left"/>
    </xf>
    <xf numFmtId="0" fontId="8" fillId="6" borderId="34" xfId="0" applyFont="1" applyFill="1" applyBorder="1" applyAlignment="1">
      <alignment horizontal="left"/>
    </xf>
    <xf numFmtId="0" fontId="8" fillId="6" borderId="6" xfId="0" applyFont="1" applyFill="1" applyBorder="1" applyAlignment="1">
      <alignment horizontal="left"/>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0" fontId="15" fillId="6" borderId="4" xfId="0" applyFont="1" applyFill="1" applyBorder="1" applyAlignment="1">
      <alignment horizontal="left" vertical="center"/>
    </xf>
    <xf numFmtId="0" fontId="11" fillId="6" borderId="4" xfId="0" applyFont="1" applyFill="1" applyBorder="1" applyAlignment="1">
      <alignment vertical="center" wrapText="1"/>
    </xf>
    <xf numFmtId="0" fontId="18" fillId="6" borderId="2" xfId="0" applyFont="1" applyFill="1" applyBorder="1" applyAlignment="1">
      <alignment horizontal="center" vertical="center"/>
    </xf>
    <xf numFmtId="0" fontId="16" fillId="6" borderId="2" xfId="0" applyFont="1" applyFill="1" applyBorder="1" applyAlignment="1">
      <alignment vertical="center"/>
    </xf>
    <xf numFmtId="0" fontId="18" fillId="6" borderId="2" xfId="0" applyFont="1" applyFill="1" applyBorder="1" applyAlignment="1">
      <alignment vertical="center"/>
    </xf>
    <xf numFmtId="0" fontId="21" fillId="0" borderId="0" xfId="0" applyFont="1" applyAlignment="1">
      <alignment horizontal="left"/>
    </xf>
    <xf numFmtId="0" fontId="21" fillId="0" borderId="0" xfId="0" applyFont="1" applyAlignment="1">
      <alignment horizontal="left"/>
    </xf>
    <xf numFmtId="41" fontId="15" fillId="0" borderId="2" xfId="4" applyNumberFormat="1" applyFont="1" applyFill="1" applyBorder="1" applyAlignment="1">
      <alignment horizontal="right" vertical="top" wrapText="1"/>
    </xf>
    <xf numFmtId="2" fontId="11" fillId="6" borderId="2" xfId="0" applyNumberFormat="1" applyFont="1" applyFill="1" applyBorder="1" applyAlignment="1">
      <alignment horizontal="center" vertical="center"/>
    </xf>
    <xf numFmtId="0" fontId="37" fillId="0" borderId="0" xfId="0" applyFont="1" applyAlignment="1">
      <alignment horizontal="left" vertical="center"/>
    </xf>
    <xf numFmtId="0" fontId="38" fillId="0" borderId="0" xfId="0" applyFont="1"/>
    <xf numFmtId="0" fontId="37" fillId="0" borderId="2" xfId="0" applyFont="1" applyBorder="1" applyAlignment="1">
      <alignment horizontal="left" vertical="center" wrapText="1"/>
    </xf>
    <xf numFmtId="0" fontId="37" fillId="0" borderId="2" xfId="0" applyFont="1" applyBorder="1" applyAlignment="1">
      <alignment horizontal="justify" vertical="center" wrapText="1"/>
    </xf>
    <xf numFmtId="0" fontId="39" fillId="0" borderId="2" xfId="0" applyFont="1" applyBorder="1" applyAlignment="1">
      <alignment horizontal="left" vertical="center" wrapText="1"/>
    </xf>
    <xf numFmtId="0" fontId="40" fillId="0" borderId="0" xfId="0" applyFont="1" applyAlignment="1">
      <alignment vertical="center"/>
    </xf>
    <xf numFmtId="0" fontId="41" fillId="0" borderId="0" xfId="0" applyFont="1" applyAlignment="1">
      <alignment horizontal="justify" vertical="center"/>
    </xf>
    <xf numFmtId="0" fontId="40" fillId="0" borderId="0" xfId="0" applyFont="1"/>
    <xf numFmtId="0" fontId="42" fillId="0" borderId="2" xfId="0" applyFont="1" applyBorder="1" applyAlignment="1">
      <alignment horizontal="left"/>
    </xf>
    <xf numFmtId="0" fontId="40" fillId="0" borderId="0" xfId="0" applyFont="1" applyAlignment="1">
      <alignment horizontal="justify" vertical="center"/>
    </xf>
    <xf numFmtId="0" fontId="11" fillId="6" borderId="2" xfId="0" applyFont="1" applyFill="1" applyBorder="1"/>
    <xf numFmtId="0" fontId="11" fillId="6" borderId="2" xfId="0" applyFont="1" applyFill="1" applyBorder="1" applyAlignment="1">
      <alignment horizontal="left"/>
    </xf>
    <xf numFmtId="0" fontId="11" fillId="6" borderId="6" xfId="0" applyFont="1" applyFill="1" applyBorder="1" applyAlignment="1"/>
    <xf numFmtId="0" fontId="21" fillId="6" borderId="2" xfId="0" applyFont="1" applyFill="1" applyBorder="1"/>
    <xf numFmtId="0" fontId="5" fillId="0" borderId="0" xfId="0" applyFont="1" applyAlignment="1">
      <alignment horizontal="left"/>
    </xf>
    <xf numFmtId="0" fontId="11" fillId="8" borderId="2" xfId="0" applyFont="1" applyFill="1" applyBorder="1" applyAlignment="1">
      <alignment horizontal="center"/>
    </xf>
    <xf numFmtId="0" fontId="8" fillId="8" borderId="31" xfId="0" applyFont="1" applyFill="1" applyBorder="1" applyAlignment="1">
      <alignment horizontal="center"/>
    </xf>
    <xf numFmtId="1"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0" fontId="8" fillId="8" borderId="2" xfId="0" applyFont="1" applyFill="1" applyBorder="1" applyAlignment="1">
      <alignment horizontal="center"/>
    </xf>
    <xf numFmtId="0" fontId="11" fillId="0" borderId="2" xfId="0" applyFont="1" applyBorder="1" applyAlignment="1">
      <alignment horizontal="center" vertical="center"/>
    </xf>
    <xf numFmtId="1" fontId="11" fillId="0" borderId="2" xfId="0" applyNumberFormat="1" applyFont="1" applyBorder="1" applyAlignment="1">
      <alignment horizontal="center" vertical="center"/>
    </xf>
    <xf numFmtId="49" fontId="8" fillId="8" borderId="31" xfId="0" applyNumberFormat="1" applyFont="1" applyFill="1" applyBorder="1" applyAlignment="1">
      <alignment horizontal="center"/>
    </xf>
    <xf numFmtId="0" fontId="8" fillId="8" borderId="0" xfId="0" applyFont="1" applyFill="1" applyAlignment="1">
      <alignment horizontal="center"/>
    </xf>
    <xf numFmtId="49" fontId="8" fillId="8" borderId="2" xfId="0" applyNumberFormat="1" applyFont="1" applyFill="1" applyBorder="1" applyAlignment="1">
      <alignment horizontal="center"/>
    </xf>
    <xf numFmtId="0" fontId="8" fillId="8" borderId="8" xfId="0" applyFont="1" applyFill="1" applyBorder="1" applyAlignment="1">
      <alignment horizontal="left"/>
    </xf>
    <xf numFmtId="0" fontId="8" fillId="8" borderId="8" xfId="0" applyFont="1" applyFill="1" applyBorder="1" applyAlignment="1">
      <alignment horizontal="left" wrapText="1"/>
    </xf>
    <xf numFmtId="0" fontId="8" fillId="8" borderId="8" xfId="0" applyFont="1" applyFill="1" applyBorder="1" applyAlignment="1">
      <alignment horizontal="left" vertical="center" wrapText="1"/>
    </xf>
    <xf numFmtId="0" fontId="8" fillId="8" borderId="3" xfId="0" applyFont="1" applyFill="1" applyBorder="1" applyAlignment="1">
      <alignment horizontal="left" wrapText="1"/>
    </xf>
    <xf numFmtId="0" fontId="8" fillId="8" borderId="8" xfId="0" applyFont="1" applyFill="1" applyBorder="1" applyAlignment="1">
      <alignment vertical="center" wrapText="1"/>
    </xf>
    <xf numFmtId="0" fontId="11" fillId="8" borderId="8" xfId="0" applyFont="1" applyFill="1" applyBorder="1" applyAlignment="1">
      <alignment vertical="center" wrapText="1"/>
    </xf>
    <xf numFmtId="0" fontId="43" fillId="6" borderId="2" xfId="0" applyFont="1" applyFill="1" applyBorder="1" applyAlignment="1">
      <alignment vertical="center" wrapText="1"/>
    </xf>
    <xf numFmtId="0" fontId="43" fillId="6" borderId="2" xfId="0" applyFont="1" applyFill="1" applyBorder="1" applyAlignment="1">
      <alignment horizontal="justify" vertical="center" wrapText="1"/>
    </xf>
    <xf numFmtId="0" fontId="11" fillId="6" borderId="6" xfId="0" applyFont="1" applyFill="1" applyBorder="1" applyAlignment="1">
      <alignment horizontal="center" vertical="center"/>
    </xf>
    <xf numFmtId="1" fontId="11" fillId="8" borderId="2" xfId="0" applyNumberFormat="1" applyFont="1" applyFill="1" applyBorder="1" applyAlignment="1">
      <alignment horizontal="center" vertical="center"/>
    </xf>
    <xf numFmtId="2" fontId="11" fillId="0" borderId="14" xfId="2" applyNumberFormat="1" applyFont="1" applyFill="1" applyBorder="1" applyAlignment="1">
      <alignment horizontal="left" vertical="center" wrapText="1"/>
    </xf>
    <xf numFmtId="0" fontId="11" fillId="8" borderId="2" xfId="0" applyFont="1" applyFill="1" applyBorder="1" applyAlignment="1">
      <alignment horizontal="center" vertical="center"/>
    </xf>
    <xf numFmtId="0" fontId="11" fillId="6" borderId="4" xfId="0" applyFont="1" applyFill="1" applyBorder="1" applyAlignment="1">
      <alignment horizontal="left"/>
    </xf>
    <xf numFmtId="0" fontId="11" fillId="6" borderId="3" xfId="0" applyFont="1" applyFill="1" applyBorder="1" applyAlignment="1">
      <alignment horizontal="left" wrapText="1"/>
    </xf>
    <xf numFmtId="0" fontId="44" fillId="6" borderId="2" xfId="0" applyFont="1" applyFill="1" applyBorder="1" applyAlignment="1">
      <alignment horizontal="center" vertical="center"/>
    </xf>
    <xf numFmtId="0" fontId="11" fillId="6" borderId="2" xfId="0" applyFont="1" applyFill="1" applyBorder="1" applyAlignment="1">
      <alignment wrapText="1"/>
    </xf>
    <xf numFmtId="49" fontId="11" fillId="6" borderId="2" xfId="0" applyNumberFormat="1" applyFont="1" applyFill="1" applyBorder="1" applyAlignment="1">
      <alignment horizontal="center" vertical="center" wrapText="1"/>
    </xf>
    <xf numFmtId="0" fontId="11" fillId="6" borderId="0" xfId="0" applyFont="1" applyFill="1"/>
    <xf numFmtId="0" fontId="8" fillId="6" borderId="2" xfId="0" applyFont="1" applyFill="1" applyBorder="1" applyAlignment="1">
      <alignment horizontal="justify" vertical="center" wrapText="1"/>
    </xf>
    <xf numFmtId="0" fontId="8" fillId="6" borderId="4" xfId="0" applyFont="1" applyFill="1" applyBorder="1" applyAlignment="1">
      <alignment vertical="center" wrapText="1"/>
    </xf>
    <xf numFmtId="0" fontId="11" fillId="6" borderId="2" xfId="0" applyFont="1" applyFill="1" applyBorder="1" applyAlignment="1">
      <alignment vertical="center" wrapText="1"/>
    </xf>
    <xf numFmtId="0" fontId="11" fillId="6" borderId="6" xfId="0" applyFont="1" applyFill="1" applyBorder="1"/>
    <xf numFmtId="0" fontId="5"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2" fontId="11" fillId="8" borderId="2"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8" borderId="2" xfId="0" applyFont="1" applyFill="1" applyBorder="1" applyAlignment="1">
      <alignment vertical="center" wrapText="1"/>
    </xf>
    <xf numFmtId="0" fontId="9" fillId="8" borderId="2" xfId="0" applyFont="1" applyFill="1" applyBorder="1" applyAlignment="1">
      <alignment vertical="center" wrapText="1"/>
    </xf>
    <xf numFmtId="0" fontId="8" fillId="8" borderId="2" xfId="0" applyFont="1" applyFill="1" applyBorder="1" applyAlignment="1">
      <alignment horizontal="left"/>
    </xf>
    <xf numFmtId="0" fontId="8" fillId="8" borderId="2" xfId="0" applyFont="1" applyFill="1" applyBorder="1" applyAlignment="1">
      <alignment horizontal="left" wrapText="1"/>
    </xf>
    <xf numFmtId="0" fontId="9" fillId="6" borderId="2" xfId="0" applyFont="1" applyFill="1" applyBorder="1" applyAlignment="1">
      <alignment horizontal="center" wrapText="1"/>
    </xf>
    <xf numFmtId="0" fontId="8" fillId="0" borderId="8" xfId="0" applyFont="1" applyBorder="1" applyAlignment="1">
      <alignment horizontal="center"/>
    </xf>
    <xf numFmtId="0" fontId="9" fillId="6" borderId="2" xfId="0" applyFont="1" applyFill="1" applyBorder="1" applyAlignment="1">
      <alignment horizontal="left" wrapText="1"/>
    </xf>
    <xf numFmtId="0" fontId="8" fillId="6" borderId="2" xfId="0" applyFont="1" applyFill="1" applyBorder="1" applyAlignment="1">
      <alignment horizontal="left" wrapText="1"/>
    </xf>
    <xf numFmtId="0" fontId="9" fillId="6" borderId="2" xfId="0" applyFont="1" applyFill="1" applyBorder="1" applyAlignment="1">
      <alignment horizontal="left"/>
    </xf>
    <xf numFmtId="0" fontId="8" fillId="0" borderId="8" xfId="0" applyFont="1" applyBorder="1" applyAlignment="1">
      <alignment horizontal="left" wrapText="1"/>
    </xf>
    <xf numFmtId="0" fontId="8" fillId="0" borderId="2" xfId="0" applyFont="1" applyBorder="1" applyAlignment="1">
      <alignment horizontal="left" wrapText="1"/>
    </xf>
    <xf numFmtId="0" fontId="9" fillId="0" borderId="6" xfId="0" applyFont="1" applyBorder="1" applyAlignment="1">
      <alignment horizontal="left"/>
    </xf>
    <xf numFmtId="49" fontId="11" fillId="6" borderId="6" xfId="0" applyNumberFormat="1" applyFont="1" applyFill="1" applyBorder="1" applyAlignment="1">
      <alignment horizontal="center" vertical="center"/>
    </xf>
    <xf numFmtId="0" fontId="11" fillId="6" borderId="6" xfId="0" applyFont="1" applyFill="1" applyBorder="1" applyAlignment="1">
      <alignment horizontal="center" vertical="center"/>
    </xf>
    <xf numFmtId="0" fontId="8" fillId="8" borderId="2" xfId="0" applyFont="1" applyFill="1" applyBorder="1" applyAlignment="1">
      <alignment horizontal="center" vertical="center"/>
    </xf>
    <xf numFmtId="43" fontId="13" fillId="0" borderId="0" xfId="4" applyFont="1" applyBorder="1" applyAlignment="1">
      <alignment vertical="center"/>
    </xf>
    <xf numFmtId="0" fontId="28" fillId="0" borderId="0" xfId="0" applyFont="1" applyBorder="1" applyAlignment="1">
      <alignment horizontal="left"/>
    </xf>
    <xf numFmtId="0" fontId="9" fillId="0" borderId="30" xfId="0" applyFont="1" applyBorder="1" applyAlignment="1">
      <alignment horizontal="left"/>
    </xf>
    <xf numFmtId="0" fontId="30" fillId="0" borderId="0" xfId="0" applyFont="1" applyBorder="1" applyAlignment="1">
      <alignment horizontal="left"/>
    </xf>
    <xf numFmtId="0" fontId="28" fillId="0" borderId="0" xfId="0" applyFont="1" applyAlignment="1">
      <alignment horizontal="left" wrapText="1"/>
    </xf>
    <xf numFmtId="0" fontId="20" fillId="0" borderId="0" xfId="0" applyFont="1" applyBorder="1" applyAlignment="1">
      <alignment horizontal="left" wrapText="1"/>
    </xf>
    <xf numFmtId="0" fontId="21"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9" fillId="0" borderId="0" xfId="0" applyFont="1" applyAlignment="1">
      <alignment horizontal="left"/>
    </xf>
    <xf numFmtId="0" fontId="8" fillId="0" borderId="30" xfId="5" applyFont="1" applyBorder="1" applyAlignment="1">
      <alignment horizontal="left"/>
    </xf>
    <xf numFmtId="0" fontId="9" fillId="0" borderId="0" xfId="0" applyFont="1" applyBorder="1" applyAlignment="1">
      <alignment horizontal="center"/>
    </xf>
    <xf numFmtId="0" fontId="24" fillId="0" borderId="0" xfId="0" applyFont="1" applyBorder="1" applyAlignment="1">
      <alignment horizontal="center" vertical="center"/>
    </xf>
    <xf numFmtId="0" fontId="25" fillId="0" borderId="0" xfId="0" applyFont="1" applyBorder="1" applyAlignment="1">
      <alignment horizontal="center"/>
    </xf>
    <xf numFmtId="0" fontId="19" fillId="0" borderId="0" xfId="0" applyFont="1" applyBorder="1" applyAlignment="1">
      <alignment horizontal="center" vertical="center"/>
    </xf>
    <xf numFmtId="0" fontId="20" fillId="0" borderId="0" xfId="0" applyFont="1" applyBorder="1" applyAlignment="1">
      <alignment horizontal="left" vertical="center" wrapText="1"/>
    </xf>
    <xf numFmtId="0" fontId="26" fillId="0" borderId="30" xfId="0" applyFont="1" applyBorder="1" applyAlignment="1">
      <alignment horizontal="left"/>
    </xf>
    <xf numFmtId="0" fontId="27" fillId="0" borderId="33" xfId="0" applyFont="1" applyBorder="1" applyAlignment="1">
      <alignment horizontal="left" vertical="center"/>
    </xf>
    <xf numFmtId="0" fontId="11" fillId="0" borderId="0" xfId="0" applyFont="1" applyBorder="1" applyAlignment="1">
      <alignment horizontal="center" vertical="center"/>
    </xf>
    <xf numFmtId="43" fontId="28" fillId="0" borderId="0" xfId="4" applyFont="1" applyBorder="1" applyAlignment="1">
      <alignment horizontal="left" wrapText="1"/>
    </xf>
    <xf numFmtId="43" fontId="29" fillId="0" borderId="0" xfId="4" applyFont="1" applyBorder="1" applyAlignment="1">
      <alignment horizontal="left" vertical="center" wrapText="1"/>
    </xf>
    <xf numFmtId="43" fontId="9" fillId="0" borderId="0" xfId="4"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6" borderId="2" xfId="0" applyFont="1" applyFill="1" applyBorder="1" applyAlignment="1">
      <alignment horizontal="center" vertical="center" wrapText="1"/>
    </xf>
    <xf numFmtId="0" fontId="5" fillId="0" borderId="0" xfId="0" applyFont="1" applyAlignment="1">
      <alignment horizontal="left" vertical="center" wrapText="1"/>
    </xf>
    <xf numFmtId="0" fontId="8" fillId="8" borderId="2" xfId="0" applyFont="1" applyFill="1" applyBorder="1" applyAlignment="1">
      <alignment horizontal="center" vertical="center" wrapText="1"/>
    </xf>
    <xf numFmtId="0" fontId="11" fillId="6" borderId="2" xfId="0" applyFont="1" applyFill="1" applyBorder="1" applyAlignment="1">
      <alignment horizontal="left" vertical="center"/>
    </xf>
    <xf numFmtId="0" fontId="5" fillId="6" borderId="2" xfId="0" applyFont="1" applyFill="1" applyBorder="1" applyAlignment="1">
      <alignment horizontal="center" vertical="center" textRotation="90" wrapText="1"/>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8" fillId="6" borderId="2" xfId="0" applyFont="1" applyFill="1" applyBorder="1" applyAlignment="1">
      <alignment horizontal="center" vertical="center" textRotation="90"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6" borderId="2" xfId="0" applyFont="1" applyFill="1" applyBorder="1" applyAlignment="1">
      <alignment horizontal="left" vertical="center" textRotation="90" wrapText="1"/>
    </xf>
    <xf numFmtId="43" fontId="5" fillId="6" borderId="2" xfId="4" applyFont="1" applyFill="1" applyBorder="1" applyAlignment="1">
      <alignment horizontal="center" vertical="center" textRotation="90" wrapText="1"/>
    </xf>
    <xf numFmtId="49" fontId="8" fillId="8" borderId="4" xfId="0" applyNumberFormat="1" applyFont="1" applyFill="1" applyBorder="1" applyAlignment="1">
      <alignment horizontal="center" vertical="center"/>
    </xf>
    <xf numFmtId="49" fontId="8" fillId="8" borderId="6" xfId="0" applyNumberFormat="1" applyFont="1" applyFill="1" applyBorder="1" applyAlignment="1">
      <alignment horizontal="center" vertical="center"/>
    </xf>
    <xf numFmtId="0" fontId="8" fillId="8" borderId="4" xfId="0" applyFont="1" applyFill="1" applyBorder="1" applyAlignment="1">
      <alignment horizontal="center" vertical="center"/>
    </xf>
    <xf numFmtId="0" fontId="8" fillId="8" borderId="6"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49" fontId="11" fillId="6" borderId="4" xfId="0" applyNumberFormat="1" applyFont="1" applyFill="1" applyBorder="1" applyAlignment="1">
      <alignment horizontal="center" vertical="center"/>
    </xf>
    <xf numFmtId="49" fontId="11" fillId="6" borderId="5" xfId="0" applyNumberFormat="1" applyFont="1" applyFill="1" applyBorder="1" applyAlignment="1">
      <alignment horizontal="center" vertical="center"/>
    </xf>
    <xf numFmtId="49" fontId="11" fillId="6" borderId="6" xfId="0" applyNumberFormat="1" applyFont="1" applyFill="1" applyBorder="1" applyAlignment="1">
      <alignment horizontal="center" vertical="center"/>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37" fillId="0" borderId="0" xfId="0" applyFont="1" applyAlignment="1">
      <alignment horizontal="center" vertical="center" wrapText="1"/>
    </xf>
    <xf numFmtId="49" fontId="5" fillId="0" borderId="0" xfId="0" applyNumberFormat="1" applyFont="1"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wrapText="1"/>
    </xf>
    <xf numFmtId="49" fontId="5" fillId="0" borderId="0" xfId="0" applyNumberFormat="1" applyFont="1" applyBorder="1" applyAlignment="1">
      <alignment horizontal="left" vertical="center" wrapText="1"/>
    </xf>
    <xf numFmtId="0" fontId="18" fillId="0" borderId="0" xfId="5" applyFont="1" applyAlignment="1">
      <alignment horizontal="left"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0" fontId="21" fillId="0" borderId="8" xfId="0" applyFont="1" applyBorder="1" applyAlignment="1">
      <alignment horizontal="left" wrapText="1"/>
    </xf>
    <xf numFmtId="0" fontId="21" fillId="0" borderId="32" xfId="0" applyFont="1" applyBorder="1" applyAlignment="1">
      <alignment horizontal="left"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32"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2" xfId="0" applyFont="1" applyBorder="1" applyAlignment="1">
      <alignment horizontal="center" vertical="top" wrapText="1"/>
    </xf>
    <xf numFmtId="0" fontId="15" fillId="0" borderId="0" xfId="0" applyFont="1" applyAlignment="1">
      <alignment horizontal="left"/>
    </xf>
    <xf numFmtId="0" fontId="5" fillId="0" borderId="0" xfId="0" applyFont="1" applyAlignment="1">
      <alignment horizontal="left" vertical="center"/>
    </xf>
    <xf numFmtId="43" fontId="15" fillId="0" borderId="2" xfId="4" applyFont="1" applyFill="1" applyBorder="1" applyAlignment="1">
      <alignment horizontal="center" vertical="top" wrapText="1"/>
    </xf>
    <xf numFmtId="0" fontId="21" fillId="0" borderId="0" xfId="0" applyFont="1" applyAlignment="1">
      <alignment horizontal="left"/>
    </xf>
    <xf numFmtId="0" fontId="15"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41" fontId="15" fillId="0" borderId="2" xfId="4" applyNumberFormat="1" applyFont="1" applyFill="1" applyBorder="1" applyAlignment="1">
      <alignment horizontal="center" vertical="top" wrapText="1"/>
    </xf>
    <xf numFmtId="0" fontId="21" fillId="6" borderId="2" xfId="0" applyFont="1" applyFill="1" applyBorder="1" applyAlignment="1">
      <alignment horizontal="left" wrapText="1"/>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21" fillId="6" borderId="8" xfId="0" applyFont="1" applyFill="1" applyBorder="1" applyAlignment="1">
      <alignment horizontal="left" vertical="center" wrapText="1"/>
    </xf>
    <xf numFmtId="0" fontId="21" fillId="6" borderId="32" xfId="0" applyFont="1" applyFill="1" applyBorder="1" applyAlignment="1">
      <alignment horizontal="left" vertical="center" wrapText="1"/>
    </xf>
    <xf numFmtId="0" fontId="21" fillId="6" borderId="31" xfId="0" applyFont="1" applyFill="1" applyBorder="1" applyAlignment="1">
      <alignment horizontal="left"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Alignment="1">
      <alignment horizontal="left" vertical="center" wrapText="1"/>
    </xf>
    <xf numFmtId="0" fontId="21" fillId="6" borderId="2"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6" borderId="32" xfId="0" applyFont="1" applyFill="1" applyBorder="1" applyAlignment="1">
      <alignment horizontal="left" vertical="center" wrapText="1"/>
    </xf>
    <xf numFmtId="0" fontId="23" fillId="6" borderId="31" xfId="0" applyFont="1" applyFill="1" applyBorder="1" applyAlignment="1">
      <alignment horizontal="left" vertical="center" wrapText="1"/>
    </xf>
    <xf numFmtId="0" fontId="15" fillId="0" borderId="6" xfId="0" applyFont="1" applyBorder="1" applyAlignment="1">
      <alignment horizontal="left" vertical="top" wrapText="1"/>
    </xf>
    <xf numFmtId="0" fontId="5" fillId="0" borderId="2" xfId="0" applyFont="1" applyBorder="1" applyAlignment="1">
      <alignment horizontal="center" vertical="top" wrapText="1"/>
    </xf>
    <xf numFmtId="41" fontId="15" fillId="0" borderId="8" xfId="0" applyNumberFormat="1" applyFont="1" applyBorder="1" applyAlignment="1">
      <alignment horizontal="center" vertical="top" wrapText="1"/>
    </xf>
    <xf numFmtId="41" fontId="15" fillId="0" borderId="32" xfId="0" applyNumberFormat="1" applyFont="1" applyBorder="1" applyAlignment="1">
      <alignment horizontal="center" vertical="top" wrapText="1"/>
    </xf>
    <xf numFmtId="41" fontId="15" fillId="0" borderId="31" xfId="0" applyNumberFormat="1" applyFont="1" applyBorder="1" applyAlignment="1">
      <alignment horizontal="center" vertical="top" wrapText="1"/>
    </xf>
    <xf numFmtId="0" fontId="8" fillId="0" borderId="0" xfId="0" applyFont="1" applyAlignment="1">
      <alignment horizontal="left" vertical="top" wrapText="1"/>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15" fillId="0" borderId="4" xfId="0" applyFont="1" applyBorder="1" applyAlignment="1">
      <alignment horizontal="left" vertical="top" wrapText="1"/>
    </xf>
    <xf numFmtId="41" fontId="15" fillId="0" borderId="2" xfId="0" applyNumberFormat="1" applyFont="1" applyBorder="1" applyAlignment="1">
      <alignment horizontal="center" vertical="top" wrapText="1"/>
    </xf>
    <xf numFmtId="14" fontId="5" fillId="0" borderId="30" xfId="0" applyNumberFormat="1" applyFont="1" applyBorder="1" applyAlignment="1">
      <alignment horizontal="left"/>
    </xf>
    <xf numFmtId="49" fontId="5" fillId="0" borderId="30" xfId="0" applyNumberFormat="1" applyFont="1" applyBorder="1" applyAlignment="1">
      <alignment horizontal="left"/>
    </xf>
    <xf numFmtId="0" fontId="15" fillId="0" borderId="0" xfId="0" applyFont="1" applyAlignment="1">
      <alignment horizontal="left" vertical="center"/>
    </xf>
    <xf numFmtId="0" fontId="5" fillId="0" borderId="0" xfId="0" applyFont="1" applyAlignment="1">
      <alignment horizontal="left"/>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8"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AA7B118A6B629FCA856E0532452C3F82308A6427F335D67C035465B8B5696709A2657FAAF85DC96BFE4BD86673E067A717EB0AB373CA8948CAhC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topLeftCell="A13" zoomScaleNormal="100" zoomScaleSheetLayoutView="100" workbookViewId="0">
      <selection activeCell="N26" sqref="N26"/>
    </sheetView>
  </sheetViews>
  <sheetFormatPr defaultRowHeight="18" x14ac:dyDescent="0.25"/>
  <cols>
    <col min="1" max="3" width="9.140625" style="1"/>
    <col min="4" max="4" width="11.5703125" style="1" customWidth="1"/>
    <col min="5" max="9" width="9.140625" style="1"/>
    <col min="10" max="10" width="10.140625" style="1" customWidth="1"/>
    <col min="11" max="16384" width="9.140625" style="1"/>
  </cols>
  <sheetData>
    <row r="1" spans="1:15" x14ac:dyDescent="0.25">
      <c r="A1" s="66"/>
      <c r="B1" s="66"/>
      <c r="C1" s="66"/>
      <c r="D1" s="66"/>
      <c r="E1" s="66"/>
      <c r="F1" s="67"/>
      <c r="G1" s="72"/>
      <c r="H1" s="72"/>
      <c r="I1" s="72"/>
      <c r="J1" s="66"/>
      <c r="L1" s="236" t="s">
        <v>184</v>
      </c>
      <c r="M1" s="236"/>
      <c r="N1" s="236"/>
      <c r="O1" s="66"/>
    </row>
    <row r="2" spans="1:15" x14ac:dyDescent="0.25">
      <c r="A2" s="66"/>
      <c r="B2" s="66"/>
      <c r="C2" s="66"/>
      <c r="D2" s="66"/>
      <c r="E2" s="66"/>
      <c r="F2" s="66"/>
      <c r="G2" s="68"/>
      <c r="H2" s="68"/>
      <c r="I2" s="68"/>
      <c r="J2" s="66"/>
      <c r="K2" s="71"/>
      <c r="L2" s="236" t="s">
        <v>185</v>
      </c>
      <c r="M2" s="236"/>
      <c r="N2" s="236"/>
      <c r="O2" s="66"/>
    </row>
    <row r="3" spans="1:15" x14ac:dyDescent="0.25">
      <c r="A3" s="66"/>
      <c r="B3" s="66"/>
      <c r="C3" s="66"/>
      <c r="D3" s="66"/>
      <c r="E3" s="66"/>
      <c r="F3" s="71"/>
      <c r="G3" s="71"/>
      <c r="H3" s="71"/>
      <c r="I3" s="71"/>
      <c r="J3" s="66"/>
      <c r="K3" s="66"/>
      <c r="L3" s="236" t="s">
        <v>186</v>
      </c>
      <c r="M3" s="236"/>
      <c r="N3" s="236"/>
      <c r="O3" s="66"/>
    </row>
    <row r="4" spans="1:15" x14ac:dyDescent="0.25">
      <c r="A4" s="66"/>
      <c r="B4" s="66"/>
      <c r="C4" s="66"/>
      <c r="D4" s="66"/>
      <c r="E4" s="66"/>
      <c r="F4" s="66"/>
      <c r="G4" s="66"/>
      <c r="H4" s="66"/>
      <c r="I4" s="66"/>
      <c r="J4" s="66"/>
      <c r="K4" s="66"/>
      <c r="L4" s="77"/>
      <c r="M4" s="77"/>
      <c r="N4" s="77"/>
      <c r="O4" s="66"/>
    </row>
    <row r="5" spans="1:15" x14ac:dyDescent="0.25">
      <c r="A5" s="66"/>
      <c r="B5" s="66"/>
      <c r="C5" s="66"/>
      <c r="D5" s="66"/>
      <c r="E5" s="66"/>
      <c r="F5" s="71"/>
      <c r="G5" s="71"/>
      <c r="H5" s="71"/>
      <c r="I5" s="71"/>
      <c r="J5" s="66"/>
      <c r="K5" s="66"/>
      <c r="L5" s="66"/>
      <c r="M5" s="66"/>
      <c r="N5" s="66"/>
      <c r="O5" s="66"/>
    </row>
    <row r="6" spans="1:15" ht="23.25" x14ac:dyDescent="0.25">
      <c r="A6" s="66"/>
      <c r="B6" s="66"/>
      <c r="C6" s="66"/>
      <c r="D6" s="66"/>
      <c r="E6" s="66"/>
      <c r="F6" s="237" t="s">
        <v>97</v>
      </c>
      <c r="G6" s="237"/>
      <c r="H6" s="237"/>
      <c r="I6" s="237"/>
      <c r="J6" s="237"/>
      <c r="K6" s="66"/>
      <c r="L6" s="66"/>
      <c r="M6" s="66"/>
      <c r="N6" s="66"/>
      <c r="O6" s="66"/>
    </row>
    <row r="7" spans="1:15" x14ac:dyDescent="0.25">
      <c r="A7" s="66"/>
      <c r="B7" s="66"/>
      <c r="C7" s="66"/>
      <c r="D7" s="66"/>
      <c r="E7" s="228" t="s">
        <v>187</v>
      </c>
      <c r="F7" s="228"/>
      <c r="G7" s="228"/>
      <c r="H7" s="228"/>
      <c r="I7" s="228"/>
      <c r="J7" s="228"/>
      <c r="K7" s="228"/>
      <c r="L7" s="66"/>
      <c r="M7" s="66"/>
      <c r="N7" s="66"/>
      <c r="O7" s="66"/>
    </row>
    <row r="8" spans="1:15" ht="18.75" x14ac:dyDescent="0.3">
      <c r="A8" s="238" t="s">
        <v>188</v>
      </c>
      <c r="B8" s="238"/>
      <c r="C8" s="238"/>
      <c r="D8" s="238"/>
      <c r="E8" s="238"/>
      <c r="F8" s="238"/>
      <c r="G8" s="238"/>
      <c r="H8" s="238"/>
      <c r="I8" s="238"/>
      <c r="J8" s="238"/>
      <c r="K8" s="238"/>
      <c r="L8" s="238"/>
      <c r="M8" s="238"/>
      <c r="N8" s="238"/>
      <c r="O8" s="238"/>
    </row>
    <row r="9" spans="1:15" ht="18.75" x14ac:dyDescent="0.3">
      <c r="A9" s="78"/>
      <c r="B9" s="239" t="s">
        <v>189</v>
      </c>
      <c r="C9" s="239"/>
      <c r="D9" s="239"/>
      <c r="E9" s="239"/>
      <c r="F9" s="239"/>
      <c r="G9" s="239"/>
      <c r="H9" s="239"/>
      <c r="I9" s="239"/>
      <c r="J9" s="239"/>
      <c r="K9" s="239"/>
      <c r="L9" s="239"/>
      <c r="M9" s="239"/>
      <c r="N9" s="239"/>
      <c r="O9" s="79"/>
    </row>
    <row r="10" spans="1:15" x14ac:dyDescent="0.25">
      <c r="A10" s="75"/>
      <c r="B10" s="75"/>
      <c r="C10" s="75"/>
      <c r="D10" s="243" t="s">
        <v>98</v>
      </c>
      <c r="E10" s="243"/>
      <c r="F10" s="243"/>
      <c r="G10" s="243"/>
      <c r="H10" s="243"/>
      <c r="I10" s="243"/>
      <c r="J10" s="243"/>
      <c r="K10" s="243"/>
      <c r="L10" s="243"/>
      <c r="M10" s="66"/>
      <c r="N10" s="66"/>
      <c r="O10" s="66"/>
    </row>
    <row r="11" spans="1:15" x14ac:dyDescent="0.25">
      <c r="A11" s="66"/>
      <c r="B11" s="66"/>
      <c r="C11" s="66"/>
      <c r="D11" s="66"/>
      <c r="E11" s="66"/>
      <c r="F11" s="66"/>
      <c r="G11" s="66"/>
      <c r="H11" s="66"/>
      <c r="I11" s="66"/>
      <c r="J11" s="66"/>
      <c r="K11" s="66"/>
      <c r="L11" s="66"/>
      <c r="M11" s="66"/>
      <c r="N11" s="66"/>
      <c r="O11" s="66"/>
    </row>
    <row r="12" spans="1:15" ht="18.75" x14ac:dyDescent="0.3">
      <c r="A12" s="69"/>
      <c r="B12" s="240" t="s">
        <v>190</v>
      </c>
      <c r="C12" s="240"/>
      <c r="D12" s="240"/>
      <c r="E12" s="80">
        <v>39122</v>
      </c>
      <c r="G12" s="241" t="s">
        <v>191</v>
      </c>
      <c r="H12" s="241"/>
      <c r="I12" s="241"/>
      <c r="J12" s="241"/>
      <c r="K12" s="241"/>
      <c r="L12" s="241"/>
      <c r="M12" s="241"/>
      <c r="N12" s="66"/>
      <c r="O12" s="66"/>
    </row>
    <row r="13" spans="1:15" x14ac:dyDescent="0.25">
      <c r="A13" s="69"/>
      <c r="B13" s="240"/>
      <c r="C13" s="240"/>
      <c r="D13" s="240"/>
      <c r="E13" s="81" t="s">
        <v>192</v>
      </c>
      <c r="F13" s="69"/>
      <c r="G13" s="242" t="s">
        <v>193</v>
      </c>
      <c r="H13" s="242"/>
      <c r="I13" s="242"/>
      <c r="J13" s="242"/>
      <c r="K13" s="242"/>
      <c r="L13" s="242"/>
      <c r="M13" s="242"/>
      <c r="N13" s="66"/>
      <c r="O13" s="66"/>
    </row>
    <row r="14" spans="1:15" ht="18.75" x14ac:dyDescent="0.3">
      <c r="A14" s="73"/>
      <c r="F14" s="78"/>
      <c r="N14" s="78"/>
      <c r="O14" s="66"/>
    </row>
    <row r="15" spans="1:15" x14ac:dyDescent="0.25">
      <c r="A15" s="73"/>
      <c r="B15" s="244" t="s">
        <v>194</v>
      </c>
      <c r="C15" s="244"/>
      <c r="D15" s="244"/>
      <c r="E15" s="245" t="s">
        <v>195</v>
      </c>
      <c r="F15" s="246"/>
      <c r="G15" s="246"/>
      <c r="H15" s="246"/>
      <c r="I15" s="246"/>
      <c r="N15" s="82"/>
      <c r="O15" s="66"/>
    </row>
    <row r="16" spans="1:15" ht="28.5" customHeight="1" x14ac:dyDescent="0.25">
      <c r="A16" s="71"/>
      <c r="B16" s="244"/>
      <c r="C16" s="244"/>
      <c r="D16" s="244"/>
      <c r="E16" s="246"/>
      <c r="F16" s="246"/>
      <c r="G16" s="246"/>
      <c r="H16" s="246"/>
      <c r="I16" s="246"/>
      <c r="J16" s="71"/>
      <c r="K16" s="66"/>
      <c r="L16" s="66"/>
      <c r="M16" s="66"/>
      <c r="N16" s="66"/>
      <c r="O16" s="66"/>
    </row>
    <row r="17" spans="1:15" ht="19.5" customHeight="1" x14ac:dyDescent="0.25">
      <c r="A17" s="74"/>
      <c r="I17" s="83"/>
      <c r="J17" s="83"/>
      <c r="K17" s="74"/>
      <c r="L17" s="74"/>
      <c r="M17" s="74"/>
      <c r="N17" s="74"/>
      <c r="O17" s="66"/>
    </row>
    <row r="18" spans="1:15" ht="18.75" x14ac:dyDescent="0.3">
      <c r="A18" s="66"/>
      <c r="B18" s="223" t="s">
        <v>196</v>
      </c>
      <c r="C18" s="223"/>
      <c r="E18" s="224" t="s">
        <v>257</v>
      </c>
      <c r="F18" s="224"/>
      <c r="G18" s="224"/>
      <c r="H18" s="224"/>
      <c r="I18" s="224"/>
      <c r="J18" s="224"/>
      <c r="K18" s="224"/>
      <c r="L18" s="224"/>
      <c r="M18" s="224"/>
      <c r="N18" s="224"/>
      <c r="O18" s="66"/>
    </row>
    <row r="19" spans="1:15" x14ac:dyDescent="0.25">
      <c r="A19" s="66"/>
      <c r="B19" s="66"/>
      <c r="C19" s="66"/>
      <c r="D19" s="66"/>
      <c r="E19" s="66"/>
      <c r="F19" s="66"/>
      <c r="G19" s="66"/>
      <c r="H19" s="66"/>
      <c r="I19" s="66"/>
      <c r="J19" s="66"/>
      <c r="K19" s="66"/>
      <c r="L19" s="66"/>
      <c r="M19" s="66"/>
      <c r="N19" s="66"/>
      <c r="O19" s="66"/>
    </row>
    <row r="20" spans="1:15" ht="18.75" x14ac:dyDescent="0.3">
      <c r="A20" s="66"/>
      <c r="B20" s="223" t="s">
        <v>197</v>
      </c>
      <c r="C20" s="223"/>
      <c r="D20" s="66"/>
      <c r="E20" s="224" t="s">
        <v>198</v>
      </c>
      <c r="F20" s="224"/>
      <c r="G20" s="224"/>
      <c r="H20" s="224"/>
      <c r="I20" s="224"/>
      <c r="J20" s="224"/>
      <c r="K20" s="224"/>
      <c r="L20" s="224"/>
      <c r="M20" s="224"/>
      <c r="N20" s="224"/>
      <c r="O20" s="66"/>
    </row>
    <row r="21" spans="1:15" x14ac:dyDescent="0.25">
      <c r="A21" s="66"/>
      <c r="B21" s="225"/>
      <c r="C21" s="225"/>
      <c r="D21" s="66"/>
      <c r="E21" s="66"/>
      <c r="F21" s="66"/>
      <c r="G21" s="66"/>
      <c r="H21" s="66"/>
      <c r="I21" s="66"/>
      <c r="J21" s="66"/>
      <c r="K21" s="66"/>
      <c r="L21" s="66"/>
      <c r="M21" s="66"/>
      <c r="N21" s="66"/>
      <c r="O21" s="66"/>
    </row>
    <row r="22" spans="1:15" x14ac:dyDescent="0.25">
      <c r="A22" s="66"/>
      <c r="B22" s="226" t="s">
        <v>199</v>
      </c>
      <c r="C22" s="226"/>
      <c r="D22" s="226"/>
      <c r="H22" s="71"/>
      <c r="I22" s="71"/>
      <c r="J22" s="71"/>
      <c r="K22" s="71"/>
      <c r="L22" s="71"/>
      <c r="M22" s="71"/>
      <c r="N22" s="71"/>
      <c r="O22" s="66"/>
    </row>
    <row r="23" spans="1:15" x14ac:dyDescent="0.25">
      <c r="A23" s="66"/>
      <c r="B23" s="226"/>
      <c r="C23" s="226"/>
      <c r="D23" s="226"/>
      <c r="E23" s="235" t="s">
        <v>338</v>
      </c>
      <c r="F23" s="235"/>
      <c r="G23" s="235"/>
      <c r="H23" s="235"/>
      <c r="I23" s="235"/>
      <c r="J23" s="235"/>
      <c r="K23" s="235"/>
      <c r="L23" s="235"/>
      <c r="M23" s="84"/>
      <c r="N23" s="84"/>
      <c r="O23" s="66"/>
    </row>
    <row r="24" spans="1:15" x14ac:dyDescent="0.25">
      <c r="A24" s="66"/>
      <c r="O24" s="66"/>
    </row>
    <row r="25" spans="1:15" x14ac:dyDescent="0.25">
      <c r="A25" s="66"/>
      <c r="B25" s="227" t="s">
        <v>200</v>
      </c>
      <c r="C25" s="227"/>
      <c r="D25" s="85" t="s">
        <v>99</v>
      </c>
      <c r="E25" s="228" t="s">
        <v>201</v>
      </c>
      <c r="F25" s="228"/>
      <c r="G25" s="228"/>
      <c r="H25" s="228"/>
      <c r="I25" s="77" t="s">
        <v>202</v>
      </c>
      <c r="J25" s="228" t="s">
        <v>203</v>
      </c>
      <c r="K25" s="228"/>
      <c r="L25" s="228"/>
      <c r="M25" s="228"/>
      <c r="N25" s="84">
        <v>2022</v>
      </c>
      <c r="O25" s="66"/>
    </row>
    <row r="26" spans="1:15" x14ac:dyDescent="0.25">
      <c r="A26" s="66"/>
      <c r="B26" s="86"/>
      <c r="C26" s="86"/>
      <c r="D26" s="86"/>
      <c r="I26" s="66"/>
      <c r="J26" s="66"/>
      <c r="K26" s="66"/>
      <c r="L26" s="66"/>
      <c r="M26" s="66"/>
      <c r="N26" s="66"/>
      <c r="O26" s="66"/>
    </row>
    <row r="27" spans="1:15" x14ac:dyDescent="0.25">
      <c r="A27" s="66"/>
      <c r="B27" s="226" t="s">
        <v>204</v>
      </c>
      <c r="C27" s="226"/>
      <c r="D27" s="226"/>
      <c r="J27" s="66"/>
      <c r="K27" s="66"/>
      <c r="L27" s="66"/>
      <c r="M27" s="66"/>
      <c r="N27" s="66"/>
      <c r="O27" s="66"/>
    </row>
    <row r="28" spans="1:15" ht="27" customHeight="1" x14ac:dyDescent="0.25">
      <c r="A28" s="66"/>
      <c r="B28" s="226"/>
      <c r="C28" s="226"/>
      <c r="D28" s="226"/>
      <c r="E28" s="224" t="s">
        <v>205</v>
      </c>
      <c r="F28" s="224"/>
      <c r="G28" s="224"/>
      <c r="H28" s="224"/>
      <c r="I28" s="224"/>
      <c r="J28" s="66"/>
      <c r="K28" s="87"/>
      <c r="L28" s="66"/>
      <c r="M28" s="66"/>
      <c r="N28" s="66"/>
      <c r="O28" s="66"/>
    </row>
    <row r="29" spans="1:15" x14ac:dyDescent="0.25">
      <c r="A29" s="66"/>
      <c r="J29" s="73"/>
      <c r="K29" s="66"/>
      <c r="L29" s="66"/>
      <c r="M29" s="66"/>
      <c r="N29" s="66"/>
      <c r="O29" s="66"/>
    </row>
    <row r="30" spans="1:15" x14ac:dyDescent="0.25">
      <c r="A30" s="66"/>
      <c r="B30" s="231" t="s">
        <v>206</v>
      </c>
      <c r="C30" s="231"/>
      <c r="D30" s="231"/>
      <c r="E30" s="87" t="s">
        <v>207</v>
      </c>
      <c r="F30" s="232">
        <v>42713</v>
      </c>
      <c r="G30" s="233"/>
      <c r="H30" s="67" t="s">
        <v>92</v>
      </c>
      <c r="I30" s="84">
        <v>1547</v>
      </c>
      <c r="J30" s="66"/>
      <c r="K30" s="234" t="s">
        <v>208</v>
      </c>
      <c r="L30" s="234"/>
      <c r="M30" s="234"/>
      <c r="N30" s="88"/>
      <c r="O30" s="66"/>
    </row>
    <row r="31" spans="1:15" x14ac:dyDescent="0.25">
      <c r="A31" s="66"/>
      <c r="B31" s="66"/>
      <c r="C31" s="66"/>
      <c r="D31" s="229"/>
      <c r="E31" s="229"/>
      <c r="F31" s="66"/>
      <c r="G31" s="66"/>
      <c r="H31" s="70"/>
      <c r="I31" s="66"/>
      <c r="J31" s="66"/>
      <c r="K31" s="66"/>
      <c r="L31" s="66"/>
      <c r="M31" s="66"/>
      <c r="N31" s="66"/>
      <c r="O31" s="66"/>
    </row>
    <row r="32" spans="1:15" x14ac:dyDescent="0.25">
      <c r="A32" s="66"/>
      <c r="B32" s="66"/>
      <c r="C32" s="66"/>
      <c r="D32" s="230"/>
      <c r="E32" s="230"/>
      <c r="F32" s="230"/>
      <c r="G32" s="230"/>
      <c r="H32" s="230"/>
      <c r="I32" s="230"/>
      <c r="J32" s="66"/>
      <c r="K32" s="66"/>
      <c r="L32" s="66"/>
      <c r="M32" s="66"/>
      <c r="N32" s="66"/>
      <c r="O32" s="66"/>
    </row>
    <row r="33" spans="1:15" x14ac:dyDescent="0.25">
      <c r="A33" s="66"/>
      <c r="B33" s="66"/>
      <c r="C33" s="66"/>
      <c r="D33" s="72"/>
      <c r="E33" s="72"/>
      <c r="F33" s="72"/>
      <c r="G33" s="72"/>
      <c r="H33" s="76"/>
      <c r="I33" s="72"/>
      <c r="J33" s="66"/>
      <c r="K33" s="66"/>
      <c r="L33" s="66"/>
      <c r="M33" s="66"/>
      <c r="N33" s="66"/>
      <c r="O33" s="66"/>
    </row>
    <row r="34" spans="1:15" x14ac:dyDescent="0.25">
      <c r="A34" s="66"/>
      <c r="B34" s="66"/>
      <c r="C34" s="66"/>
      <c r="D34" s="222"/>
      <c r="E34" s="222"/>
      <c r="F34" s="222"/>
      <c r="G34" s="222"/>
      <c r="H34" s="222"/>
      <c r="I34" s="222"/>
      <c r="J34" s="66"/>
      <c r="K34" s="66"/>
      <c r="L34" s="66"/>
      <c r="M34" s="66"/>
      <c r="N34" s="66"/>
      <c r="O34" s="66"/>
    </row>
    <row r="35" spans="1:15" x14ac:dyDescent="0.25">
      <c r="A35" s="66"/>
      <c r="B35" s="66"/>
      <c r="C35" s="66"/>
      <c r="D35" s="222"/>
      <c r="E35" s="222"/>
      <c r="F35" s="222"/>
      <c r="G35" s="222"/>
      <c r="H35" s="222"/>
      <c r="I35" s="222"/>
      <c r="J35" s="66"/>
      <c r="K35" s="66"/>
      <c r="L35" s="66"/>
      <c r="M35" s="66"/>
      <c r="N35" s="66"/>
      <c r="O35" s="66"/>
    </row>
    <row r="36" spans="1:15" x14ac:dyDescent="0.25">
      <c r="A36" s="66"/>
      <c r="B36" s="66"/>
      <c r="C36" s="66"/>
      <c r="D36" s="66"/>
      <c r="E36" s="66"/>
      <c r="F36" s="66"/>
      <c r="G36" s="66"/>
      <c r="H36" s="66"/>
      <c r="I36" s="66"/>
      <c r="J36" s="66"/>
      <c r="K36" s="66"/>
      <c r="L36" s="66"/>
      <c r="M36" s="66"/>
      <c r="N36" s="66"/>
      <c r="O36" s="66"/>
    </row>
    <row r="37" spans="1:15" x14ac:dyDescent="0.25">
      <c r="A37" s="66"/>
      <c r="B37" s="66"/>
      <c r="C37" s="66"/>
      <c r="D37" s="66"/>
      <c r="E37" s="66"/>
      <c r="F37" s="66"/>
      <c r="G37" s="66"/>
      <c r="H37" s="66"/>
      <c r="I37" s="66"/>
      <c r="J37" s="66"/>
      <c r="K37" s="66"/>
      <c r="L37" s="66"/>
      <c r="M37" s="66"/>
      <c r="N37" s="66"/>
      <c r="O37" s="66"/>
    </row>
    <row r="38" spans="1:15" x14ac:dyDescent="0.25">
      <c r="A38" s="66"/>
      <c r="B38" s="66"/>
      <c r="C38" s="66"/>
      <c r="D38" s="66"/>
      <c r="E38" s="66"/>
      <c r="F38" s="66"/>
      <c r="G38" s="66"/>
      <c r="H38" s="66"/>
      <c r="I38" s="66"/>
      <c r="J38" s="66"/>
      <c r="K38" s="66"/>
      <c r="L38" s="66"/>
      <c r="M38" s="66"/>
      <c r="N38" s="66"/>
      <c r="O38" s="66"/>
    </row>
    <row r="39" spans="1:15" x14ac:dyDescent="0.25">
      <c r="A39" s="66"/>
      <c r="B39" s="66"/>
      <c r="C39" s="66"/>
      <c r="D39" s="66"/>
      <c r="E39" s="66"/>
      <c r="F39" s="66"/>
      <c r="G39" s="66"/>
      <c r="H39" s="66"/>
      <c r="I39" s="66"/>
      <c r="J39" s="66"/>
      <c r="K39" s="66"/>
      <c r="L39" s="66"/>
      <c r="M39" s="66"/>
      <c r="N39" s="66"/>
      <c r="O39" s="66"/>
    </row>
    <row r="40" spans="1:15" x14ac:dyDescent="0.25">
      <c r="A40" s="66"/>
      <c r="B40" s="66"/>
      <c r="C40" s="66"/>
      <c r="D40" s="66"/>
      <c r="E40" s="66"/>
      <c r="F40" s="66"/>
      <c r="G40" s="66"/>
      <c r="H40" s="66"/>
      <c r="I40" s="66"/>
      <c r="J40" s="66"/>
      <c r="K40" s="66"/>
      <c r="L40" s="66"/>
      <c r="M40" s="66"/>
      <c r="N40" s="66"/>
      <c r="O40" s="66"/>
    </row>
    <row r="41" spans="1:15" x14ac:dyDescent="0.25">
      <c r="A41" s="66"/>
      <c r="B41" s="66"/>
      <c r="C41" s="66"/>
      <c r="D41" s="66"/>
      <c r="E41" s="66"/>
      <c r="F41" s="66"/>
      <c r="G41" s="66"/>
      <c r="H41" s="66"/>
      <c r="I41" s="66"/>
      <c r="J41" s="66"/>
      <c r="K41" s="66"/>
      <c r="L41" s="66"/>
      <c r="M41" s="66"/>
      <c r="N41" s="66"/>
      <c r="O41" s="66"/>
    </row>
    <row r="42" spans="1:15" x14ac:dyDescent="0.25">
      <c r="A42" s="66"/>
      <c r="B42" s="66"/>
      <c r="C42" s="66"/>
      <c r="D42" s="66"/>
      <c r="E42" s="66"/>
      <c r="F42" s="66"/>
      <c r="G42" s="66"/>
      <c r="H42" s="66"/>
      <c r="I42" s="66"/>
      <c r="J42" s="66"/>
      <c r="K42" s="66"/>
      <c r="L42" s="66"/>
      <c r="M42" s="66"/>
      <c r="N42" s="66"/>
      <c r="O42" s="66"/>
    </row>
    <row r="43" spans="1:15" x14ac:dyDescent="0.25">
      <c r="A43" s="66"/>
      <c r="B43" s="66"/>
      <c r="C43" s="66"/>
      <c r="D43" s="66"/>
      <c r="E43" s="66"/>
      <c r="F43" s="66"/>
      <c r="G43" s="66"/>
      <c r="H43" s="66"/>
      <c r="I43" s="66"/>
      <c r="J43" s="66"/>
      <c r="K43" s="66"/>
      <c r="L43" s="66"/>
      <c r="M43" s="66"/>
      <c r="N43" s="66"/>
      <c r="O43" s="66"/>
    </row>
    <row r="44" spans="1:15" x14ac:dyDescent="0.25">
      <c r="A44" s="66"/>
      <c r="B44" s="66"/>
      <c r="C44" s="66"/>
      <c r="D44" s="66"/>
      <c r="E44" s="66"/>
      <c r="F44" s="66"/>
      <c r="G44" s="66"/>
      <c r="H44" s="66"/>
      <c r="I44" s="66"/>
      <c r="J44" s="66"/>
      <c r="K44" s="66"/>
      <c r="L44" s="66"/>
      <c r="M44" s="66"/>
      <c r="N44" s="66"/>
      <c r="O44" s="66"/>
    </row>
    <row r="45" spans="1:15" x14ac:dyDescent="0.25">
      <c r="A45" s="66"/>
      <c r="B45" s="66"/>
      <c r="C45" s="66"/>
      <c r="D45" s="66"/>
      <c r="E45" s="66"/>
      <c r="F45" s="66"/>
      <c r="G45" s="66"/>
      <c r="H45" s="66"/>
      <c r="I45" s="66"/>
      <c r="J45" s="66"/>
      <c r="K45" s="66"/>
      <c r="L45" s="66"/>
      <c r="M45" s="66"/>
      <c r="N45" s="66"/>
      <c r="O45" s="66"/>
    </row>
    <row r="46" spans="1:15" x14ac:dyDescent="0.25">
      <c r="A46" s="66"/>
      <c r="B46" s="66"/>
      <c r="C46" s="66"/>
      <c r="D46" s="66"/>
      <c r="E46" s="66"/>
      <c r="F46" s="66"/>
      <c r="G46" s="66"/>
      <c r="H46" s="66"/>
      <c r="I46" s="66"/>
      <c r="J46" s="66"/>
      <c r="K46" s="66"/>
      <c r="L46" s="66"/>
      <c r="M46" s="66"/>
      <c r="N46" s="66"/>
      <c r="O46" s="66"/>
    </row>
    <row r="47" spans="1:15" x14ac:dyDescent="0.25">
      <c r="A47" s="66"/>
      <c r="B47" s="66"/>
      <c r="C47" s="66"/>
      <c r="D47" s="66"/>
      <c r="E47" s="66"/>
      <c r="F47" s="66"/>
      <c r="G47" s="66"/>
      <c r="H47" s="66"/>
      <c r="I47" s="66"/>
      <c r="J47" s="66"/>
      <c r="K47" s="66"/>
      <c r="L47" s="66"/>
      <c r="M47" s="66"/>
      <c r="N47" s="66"/>
      <c r="O47" s="66"/>
    </row>
    <row r="48" spans="1:15" x14ac:dyDescent="0.25">
      <c r="A48" s="66"/>
      <c r="B48" s="66"/>
      <c r="C48" s="66"/>
      <c r="D48" s="66"/>
      <c r="E48" s="66"/>
      <c r="F48" s="66"/>
      <c r="G48" s="66"/>
      <c r="H48" s="66"/>
      <c r="I48" s="66"/>
      <c r="J48" s="66"/>
      <c r="K48" s="66"/>
      <c r="L48" s="66"/>
      <c r="M48" s="66"/>
      <c r="N48" s="66"/>
      <c r="O48" s="66"/>
    </row>
    <row r="49" spans="1:15" x14ac:dyDescent="0.25">
      <c r="A49" s="66"/>
      <c r="B49" s="66"/>
      <c r="C49" s="66"/>
      <c r="D49" s="66"/>
      <c r="E49" s="66"/>
      <c r="F49" s="66"/>
      <c r="G49" s="66"/>
      <c r="H49" s="66"/>
      <c r="I49" s="66"/>
      <c r="J49" s="66"/>
      <c r="K49" s="66"/>
      <c r="L49" s="66"/>
      <c r="M49" s="66"/>
      <c r="N49" s="66"/>
      <c r="O49" s="66"/>
    </row>
    <row r="50" spans="1:15" x14ac:dyDescent="0.25">
      <c r="A50" s="66"/>
      <c r="B50" s="66"/>
      <c r="C50" s="66"/>
      <c r="D50" s="66"/>
      <c r="E50" s="66"/>
      <c r="F50" s="66"/>
      <c r="G50" s="66"/>
      <c r="H50" s="66"/>
      <c r="I50" s="66"/>
      <c r="J50" s="66"/>
      <c r="K50" s="66"/>
      <c r="L50" s="66"/>
      <c r="M50" s="66"/>
      <c r="N50" s="66"/>
      <c r="O50" s="66"/>
    </row>
    <row r="51" spans="1:15" x14ac:dyDescent="0.25">
      <c r="A51" s="66"/>
      <c r="B51" s="66"/>
      <c r="C51" s="66"/>
      <c r="D51" s="66"/>
      <c r="E51" s="66"/>
      <c r="F51" s="66"/>
      <c r="G51" s="66"/>
      <c r="H51" s="66"/>
      <c r="I51" s="66"/>
      <c r="J51" s="66"/>
      <c r="K51" s="66"/>
      <c r="L51" s="66"/>
      <c r="M51" s="66"/>
      <c r="N51" s="66"/>
      <c r="O51" s="66"/>
    </row>
    <row r="52" spans="1:15" x14ac:dyDescent="0.25">
      <c r="A52" s="66"/>
      <c r="B52" s="66"/>
      <c r="C52" s="66"/>
      <c r="D52" s="66"/>
      <c r="E52" s="66"/>
      <c r="F52" s="66"/>
      <c r="G52" s="66"/>
      <c r="H52" s="66"/>
      <c r="I52" s="66"/>
      <c r="J52" s="66"/>
      <c r="K52" s="66"/>
      <c r="L52" s="66"/>
      <c r="M52" s="66"/>
      <c r="N52" s="66"/>
      <c r="O52" s="66"/>
    </row>
    <row r="53" spans="1:15" x14ac:dyDescent="0.25">
      <c r="A53" s="66"/>
      <c r="B53" s="66"/>
      <c r="C53" s="66"/>
      <c r="D53" s="66"/>
      <c r="E53" s="66"/>
      <c r="F53" s="66"/>
      <c r="G53" s="66"/>
      <c r="H53" s="66"/>
      <c r="I53" s="66"/>
      <c r="J53" s="66"/>
      <c r="K53" s="66"/>
      <c r="L53" s="66"/>
      <c r="M53" s="66"/>
      <c r="N53" s="66"/>
      <c r="O53" s="66"/>
    </row>
    <row r="54" spans="1:15" x14ac:dyDescent="0.25">
      <c r="A54" s="66"/>
      <c r="B54" s="66"/>
      <c r="C54" s="66"/>
      <c r="D54" s="66"/>
      <c r="E54" s="66"/>
      <c r="F54" s="66"/>
      <c r="G54" s="66"/>
      <c r="H54" s="66"/>
      <c r="I54" s="66"/>
      <c r="J54" s="66"/>
      <c r="K54" s="66"/>
      <c r="L54" s="66"/>
      <c r="M54" s="66"/>
      <c r="N54" s="66"/>
      <c r="O54" s="66"/>
    </row>
    <row r="55" spans="1:15" x14ac:dyDescent="0.25">
      <c r="A55" s="66"/>
      <c r="B55" s="66"/>
      <c r="C55" s="66"/>
      <c r="D55" s="66"/>
      <c r="E55" s="66"/>
      <c r="F55" s="66"/>
      <c r="G55" s="66"/>
      <c r="H55" s="66"/>
      <c r="I55" s="66"/>
      <c r="J55" s="66"/>
      <c r="K55" s="66"/>
      <c r="L55" s="66"/>
      <c r="M55" s="66"/>
      <c r="N55" s="66"/>
      <c r="O55" s="66"/>
    </row>
    <row r="56" spans="1:15" x14ac:dyDescent="0.25">
      <c r="A56" s="66"/>
      <c r="B56" s="66"/>
      <c r="C56" s="66"/>
      <c r="D56" s="66"/>
      <c r="E56" s="66"/>
      <c r="F56" s="66"/>
      <c r="G56" s="66"/>
      <c r="H56" s="66"/>
      <c r="I56" s="66"/>
      <c r="J56" s="66"/>
      <c r="K56" s="66"/>
      <c r="L56" s="66"/>
      <c r="M56" s="66"/>
      <c r="N56" s="66"/>
      <c r="O56" s="66"/>
    </row>
    <row r="57" spans="1:15" x14ac:dyDescent="0.25">
      <c r="A57" s="66"/>
      <c r="B57" s="66"/>
      <c r="C57" s="66"/>
      <c r="D57" s="66"/>
      <c r="E57" s="66"/>
      <c r="F57" s="66"/>
      <c r="G57" s="66"/>
      <c r="H57" s="66"/>
      <c r="I57" s="66"/>
      <c r="J57" s="66"/>
      <c r="K57" s="66"/>
      <c r="L57" s="66"/>
      <c r="M57" s="66"/>
      <c r="N57" s="66"/>
      <c r="O57" s="66"/>
    </row>
  </sheetData>
  <mergeCells count="32">
    <mergeCell ref="E23:L23"/>
    <mergeCell ref="L1:N1"/>
    <mergeCell ref="L2:N2"/>
    <mergeCell ref="L3:N3"/>
    <mergeCell ref="F6:J6"/>
    <mergeCell ref="A8:O8"/>
    <mergeCell ref="B9:N9"/>
    <mergeCell ref="B12:D13"/>
    <mergeCell ref="G12:M12"/>
    <mergeCell ref="G13:M13"/>
    <mergeCell ref="E7:K7"/>
    <mergeCell ref="D10:L10"/>
    <mergeCell ref="B15:D16"/>
    <mergeCell ref="E15:I16"/>
    <mergeCell ref="B18:C18"/>
    <mergeCell ref="E18:N18"/>
    <mergeCell ref="D34:I34"/>
    <mergeCell ref="D35:I35"/>
    <mergeCell ref="B20:C20"/>
    <mergeCell ref="E20:N20"/>
    <mergeCell ref="B21:C21"/>
    <mergeCell ref="B22:D23"/>
    <mergeCell ref="B25:C25"/>
    <mergeCell ref="E25:H25"/>
    <mergeCell ref="D31:E31"/>
    <mergeCell ref="D32:I32"/>
    <mergeCell ref="J25:M25"/>
    <mergeCell ref="B27:D28"/>
    <mergeCell ref="E28:I28"/>
    <mergeCell ref="B30:D30"/>
    <mergeCell ref="F30:G30"/>
    <mergeCell ref="K30:M30"/>
  </mergeCells>
  <pageMargins left="0.7" right="0.7" top="0.75" bottom="0.75" header="0.3" footer="0.3"/>
  <pageSetup paperSize="9" scale="85"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Normal="75" zoomScaleSheetLayoutView="100" workbookViewId="0">
      <selection activeCell="G15" sqref="G15"/>
    </sheetView>
  </sheetViews>
  <sheetFormatPr defaultColWidth="9.140625" defaultRowHeight="18" x14ac:dyDescent="0.25"/>
  <cols>
    <col min="1" max="1" width="9.85546875" style="6" customWidth="1"/>
    <col min="2" max="3" width="17.7109375" style="6" customWidth="1"/>
    <col min="4" max="5" width="11.85546875" style="6" customWidth="1"/>
    <col min="6" max="6" width="14.28515625" style="6" customWidth="1"/>
    <col min="7" max="11" width="11.85546875" style="6" customWidth="1"/>
    <col min="12" max="12" width="15.7109375" style="6" customWidth="1"/>
    <col min="13" max="13" width="12.140625" style="6" customWidth="1"/>
    <col min="14" max="16384" width="9.140625" style="6"/>
  </cols>
  <sheetData>
    <row r="1" spans="1:13" x14ac:dyDescent="0.25">
      <c r="A1" s="249" t="s">
        <v>147</v>
      </c>
      <c r="B1" s="249"/>
      <c r="C1" s="249"/>
      <c r="D1" s="249"/>
      <c r="E1" s="249"/>
      <c r="F1" s="249"/>
      <c r="G1" s="249"/>
      <c r="H1" s="249"/>
      <c r="I1" s="249"/>
      <c r="J1" s="249"/>
      <c r="K1" s="249"/>
      <c r="L1" s="249"/>
      <c r="M1" s="249"/>
    </row>
    <row r="2" spans="1:13" ht="18.75" thickBot="1" x14ac:dyDescent="0.3"/>
    <row r="3" spans="1:13" ht="25.5" customHeight="1" x14ac:dyDescent="0.25">
      <c r="A3" s="250" t="s">
        <v>2</v>
      </c>
      <c r="B3" s="252" t="s">
        <v>104</v>
      </c>
      <c r="C3" s="253"/>
      <c r="D3" s="252" t="s">
        <v>105</v>
      </c>
      <c r="E3" s="253"/>
      <c r="F3" s="252" t="s">
        <v>106</v>
      </c>
      <c r="G3" s="253"/>
      <c r="H3" s="252" t="s">
        <v>3</v>
      </c>
      <c r="I3" s="253"/>
      <c r="J3" s="252" t="s">
        <v>107</v>
      </c>
      <c r="K3" s="253"/>
      <c r="L3" s="256" t="s">
        <v>5</v>
      </c>
      <c r="M3" s="258" t="s">
        <v>6</v>
      </c>
    </row>
    <row r="4" spans="1:13" ht="25.5" customHeight="1" thickBot="1" x14ac:dyDescent="0.3">
      <c r="A4" s="251"/>
      <c r="B4" s="254"/>
      <c r="C4" s="255"/>
      <c r="D4" s="254"/>
      <c r="E4" s="255"/>
      <c r="F4" s="254"/>
      <c r="G4" s="255"/>
      <c r="H4" s="254"/>
      <c r="I4" s="255"/>
      <c r="J4" s="254"/>
      <c r="K4" s="255"/>
      <c r="L4" s="257"/>
      <c r="M4" s="259"/>
    </row>
    <row r="5" spans="1:13" ht="18.75" thickBot="1" x14ac:dyDescent="0.3">
      <c r="A5" s="14">
        <v>1</v>
      </c>
      <c r="B5" s="247">
        <v>2</v>
      </c>
      <c r="C5" s="248"/>
      <c r="D5" s="247">
        <v>3</v>
      </c>
      <c r="E5" s="248"/>
      <c r="F5" s="247">
        <v>4</v>
      </c>
      <c r="G5" s="248"/>
      <c r="H5" s="247">
        <v>6</v>
      </c>
      <c r="I5" s="248"/>
      <c r="J5" s="247">
        <v>7</v>
      </c>
      <c r="K5" s="248"/>
      <c r="L5" s="15">
        <v>8</v>
      </c>
      <c r="M5" s="16">
        <v>9</v>
      </c>
    </row>
    <row r="6" spans="1:13" x14ac:dyDescent="0.25">
      <c r="A6" s="17"/>
      <c r="B6" s="18" t="s">
        <v>7</v>
      </c>
      <c r="C6" s="19" t="s">
        <v>8</v>
      </c>
      <c r="D6" s="18" t="s">
        <v>7</v>
      </c>
      <c r="E6" s="19" t="s">
        <v>8</v>
      </c>
      <c r="F6" s="18" t="s">
        <v>7</v>
      </c>
      <c r="G6" s="19" t="s">
        <v>8</v>
      </c>
      <c r="H6" s="18" t="s">
        <v>7</v>
      </c>
      <c r="I6" s="19" t="s">
        <v>8</v>
      </c>
      <c r="J6" s="18" t="s">
        <v>7</v>
      </c>
      <c r="K6" s="19" t="s">
        <v>8</v>
      </c>
      <c r="L6" s="19" t="s">
        <v>8</v>
      </c>
      <c r="M6" s="20" t="s">
        <v>8</v>
      </c>
    </row>
    <row r="7" spans="1:13" s="53" customFormat="1" x14ac:dyDescent="0.25">
      <c r="A7" s="47" t="s">
        <v>9</v>
      </c>
      <c r="B7" s="48">
        <f>36*C7</f>
        <v>1404</v>
      </c>
      <c r="C7" s="49">
        <v>39</v>
      </c>
      <c r="D7" s="48">
        <f>36*E7</f>
        <v>0</v>
      </c>
      <c r="E7" s="50">
        <v>0</v>
      </c>
      <c r="F7" s="51">
        <f>36*G7</f>
        <v>0</v>
      </c>
      <c r="G7" s="50">
        <v>0</v>
      </c>
      <c r="H7" s="48">
        <f>36*I7</f>
        <v>72</v>
      </c>
      <c r="I7" s="50">
        <v>2</v>
      </c>
      <c r="J7" s="48">
        <f>36*K7</f>
        <v>0</v>
      </c>
      <c r="K7" s="50"/>
      <c r="L7" s="50">
        <v>11</v>
      </c>
      <c r="M7" s="52">
        <f>C7+E7+G7+I7+K7+L7</f>
        <v>52</v>
      </c>
    </row>
    <row r="8" spans="1:13" s="53" customFormat="1" x14ac:dyDescent="0.25">
      <c r="A8" s="47" t="s">
        <v>10</v>
      </c>
      <c r="B8" s="48">
        <f>36*C8</f>
        <v>1296</v>
      </c>
      <c r="C8" s="49">
        <v>36</v>
      </c>
      <c r="D8" s="48">
        <f t="shared" ref="D8:D9" si="0">36*E8</f>
        <v>108</v>
      </c>
      <c r="E8" s="48">
        <v>3</v>
      </c>
      <c r="F8" s="91">
        <f>36*G8</f>
        <v>0</v>
      </c>
      <c r="G8" s="48">
        <v>0</v>
      </c>
      <c r="H8" s="48">
        <f t="shared" ref="H8:H10" si="1">36*I8</f>
        <v>72</v>
      </c>
      <c r="I8" s="50">
        <v>2</v>
      </c>
      <c r="J8" s="48">
        <f t="shared" ref="J8:J10" si="2">36*K8</f>
        <v>0</v>
      </c>
      <c r="K8" s="50"/>
      <c r="L8" s="50">
        <v>11</v>
      </c>
      <c r="M8" s="52">
        <f t="shared" ref="M8:M10" si="3">C8+E8+G8+I8+K8+L8</f>
        <v>52</v>
      </c>
    </row>
    <row r="9" spans="1:13" s="53" customFormat="1" x14ac:dyDescent="0.25">
      <c r="A9" s="47" t="s">
        <v>11</v>
      </c>
      <c r="B9" s="48">
        <f>36*C9</f>
        <v>1080</v>
      </c>
      <c r="C9" s="49">
        <v>30</v>
      </c>
      <c r="D9" s="48">
        <f t="shared" si="0"/>
        <v>72</v>
      </c>
      <c r="E9" s="50">
        <v>2</v>
      </c>
      <c r="F9" s="91">
        <f>36*G9</f>
        <v>288</v>
      </c>
      <c r="G9" s="50">
        <v>8</v>
      </c>
      <c r="H9" s="48">
        <f t="shared" si="1"/>
        <v>72</v>
      </c>
      <c r="I9" s="50">
        <v>2</v>
      </c>
      <c r="J9" s="48">
        <f t="shared" si="2"/>
        <v>0</v>
      </c>
      <c r="K9" s="50"/>
      <c r="L9" s="50">
        <v>10</v>
      </c>
      <c r="M9" s="52">
        <f t="shared" si="3"/>
        <v>52</v>
      </c>
    </row>
    <row r="10" spans="1:13" s="53" customFormat="1" x14ac:dyDescent="0.25">
      <c r="A10" s="47" t="s">
        <v>103</v>
      </c>
      <c r="B10" s="48">
        <f>36*C10</f>
        <v>828</v>
      </c>
      <c r="C10" s="54">
        <v>23</v>
      </c>
      <c r="D10" s="48">
        <f>36*E10</f>
        <v>72</v>
      </c>
      <c r="E10" s="55">
        <v>2</v>
      </c>
      <c r="F10" s="51">
        <f t="shared" ref="F10" si="4">36*G10</f>
        <v>324</v>
      </c>
      <c r="G10" s="55">
        <v>9</v>
      </c>
      <c r="H10" s="48">
        <f t="shared" si="1"/>
        <v>36</v>
      </c>
      <c r="I10" s="55">
        <v>1</v>
      </c>
      <c r="J10" s="48">
        <f t="shared" si="2"/>
        <v>216</v>
      </c>
      <c r="K10" s="55">
        <v>6</v>
      </c>
      <c r="L10" s="55">
        <v>2</v>
      </c>
      <c r="M10" s="52">
        <f t="shared" si="3"/>
        <v>43</v>
      </c>
    </row>
    <row r="11" spans="1:13" s="23" customFormat="1" ht="18.75" thickBot="1" x14ac:dyDescent="0.3">
      <c r="A11" s="21" t="s">
        <v>12</v>
      </c>
      <c r="B11" s="22">
        <f>SUM(B7:B10)</f>
        <v>4608</v>
      </c>
      <c r="C11" s="22">
        <f>SUM(C7:C10)</f>
        <v>128</v>
      </c>
      <c r="D11" s="22">
        <f>SUM(D7:D10)</f>
        <v>252</v>
      </c>
      <c r="E11" s="22">
        <f t="shared" ref="E11:K11" si="5">SUM(E7:E10)</f>
        <v>7</v>
      </c>
      <c r="F11" s="188">
        <f>F7+F8+F9+F10</f>
        <v>612</v>
      </c>
      <c r="G11" s="22">
        <f t="shared" si="5"/>
        <v>17</v>
      </c>
      <c r="H11" s="22">
        <f t="shared" si="5"/>
        <v>252</v>
      </c>
      <c r="I11" s="22">
        <f t="shared" si="5"/>
        <v>7</v>
      </c>
      <c r="J11" s="22">
        <f t="shared" si="5"/>
        <v>216</v>
      </c>
      <c r="K11" s="22">
        <f t="shared" si="5"/>
        <v>6</v>
      </c>
      <c r="L11" s="22">
        <f>SUM(L7:L10)</f>
        <v>34</v>
      </c>
      <c r="M11" s="22">
        <f>SUM(M7:M10)</f>
        <v>199</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abSelected="1" view="pageBreakPreview" topLeftCell="A57" zoomScale="60" zoomScaleNormal="70" workbookViewId="0">
      <selection activeCell="H51" sqref="H51"/>
    </sheetView>
  </sheetViews>
  <sheetFormatPr defaultColWidth="9.140625" defaultRowHeight="23.25" customHeight="1" x14ac:dyDescent="0.25"/>
  <cols>
    <col min="1" max="1" width="14.7109375" style="43" customWidth="1"/>
    <col min="2" max="2" width="74.42578125" style="45" customWidth="1"/>
    <col min="3" max="3" width="7.85546875" style="32" customWidth="1"/>
    <col min="4" max="4" width="7.5703125" style="32" customWidth="1"/>
    <col min="5" max="5" width="7.5703125" style="46" customWidth="1"/>
    <col min="6" max="6" width="6.140625" style="33" customWidth="1"/>
    <col min="7" max="7" width="9.5703125" style="32" customWidth="1"/>
    <col min="8" max="8" width="9.5703125" style="41" customWidth="1"/>
    <col min="9" max="13" width="9.5703125" style="32" customWidth="1"/>
    <col min="14" max="15" width="5" style="32" customWidth="1"/>
    <col min="16" max="16" width="12.85546875" style="33" customWidth="1"/>
    <col min="17" max="17" width="14.28515625" style="33" customWidth="1"/>
    <col min="18" max="18" width="13" style="33" customWidth="1"/>
    <col min="19" max="19" width="14.42578125" style="33" customWidth="1"/>
    <col min="20" max="20" width="13.28515625" style="33" customWidth="1"/>
    <col min="21" max="21" width="14.85546875" style="33" customWidth="1"/>
    <col min="22" max="22" width="12.140625" style="33" customWidth="1"/>
    <col min="23" max="23" width="14" style="33" customWidth="1"/>
    <col min="24" max="16384" width="9.140625" style="32"/>
  </cols>
  <sheetData>
    <row r="1" spans="1:26" s="24" customFormat="1" ht="23.25" customHeight="1" x14ac:dyDescent="0.25">
      <c r="A1" s="268" t="s">
        <v>100</v>
      </c>
      <c r="B1" s="268"/>
      <c r="C1" s="269"/>
      <c r="D1" s="269"/>
      <c r="E1" s="269"/>
      <c r="F1" s="269"/>
      <c r="G1" s="268"/>
      <c r="H1" s="268"/>
      <c r="I1" s="268"/>
      <c r="J1" s="268"/>
      <c r="K1" s="268"/>
      <c r="L1" s="268"/>
      <c r="M1" s="268"/>
      <c r="N1" s="268"/>
      <c r="O1" s="268"/>
      <c r="P1" s="268"/>
      <c r="Q1" s="268"/>
      <c r="R1" s="268"/>
      <c r="S1" s="268"/>
      <c r="T1" s="268"/>
      <c r="U1" s="268"/>
      <c r="V1" s="29"/>
      <c r="W1" s="29"/>
    </row>
    <row r="2" spans="1:26" ht="9.75" customHeight="1" x14ac:dyDescent="0.25">
      <c r="A2" s="270" t="s">
        <v>13</v>
      </c>
      <c r="B2" s="265" t="s">
        <v>14</v>
      </c>
      <c r="C2" s="265" t="s">
        <v>15</v>
      </c>
      <c r="D2" s="265"/>
      <c r="E2" s="265"/>
      <c r="F2" s="265"/>
      <c r="G2" s="264" t="s">
        <v>64</v>
      </c>
      <c r="H2" s="265" t="s">
        <v>16</v>
      </c>
      <c r="I2" s="265"/>
      <c r="J2" s="265"/>
      <c r="K2" s="265"/>
      <c r="L2" s="265"/>
      <c r="M2" s="265"/>
      <c r="N2" s="265"/>
      <c r="O2" s="265"/>
      <c r="P2" s="265" t="s">
        <v>17</v>
      </c>
      <c r="Q2" s="265"/>
      <c r="R2" s="265"/>
      <c r="S2" s="265"/>
      <c r="T2" s="265"/>
      <c r="U2" s="265"/>
      <c r="V2" s="265"/>
      <c r="W2" s="265"/>
    </row>
    <row r="3" spans="1:26" ht="9.75" customHeight="1" x14ac:dyDescent="0.25">
      <c r="A3" s="270"/>
      <c r="B3" s="265"/>
      <c r="C3" s="265"/>
      <c r="D3" s="265"/>
      <c r="E3" s="265"/>
      <c r="F3" s="265"/>
      <c r="G3" s="264"/>
      <c r="H3" s="265"/>
      <c r="I3" s="265"/>
      <c r="J3" s="265"/>
      <c r="K3" s="265"/>
      <c r="L3" s="265"/>
      <c r="M3" s="265"/>
      <c r="N3" s="265"/>
      <c r="O3" s="265"/>
      <c r="P3" s="265"/>
      <c r="Q3" s="265"/>
      <c r="R3" s="265"/>
      <c r="S3" s="265"/>
      <c r="T3" s="265"/>
      <c r="U3" s="265"/>
      <c r="V3" s="265"/>
      <c r="W3" s="265"/>
    </row>
    <row r="4" spans="1:26" ht="9.75" customHeight="1" x14ac:dyDescent="0.25">
      <c r="A4" s="270"/>
      <c r="B4" s="265"/>
      <c r="C4" s="265"/>
      <c r="D4" s="265"/>
      <c r="E4" s="265"/>
      <c r="F4" s="265"/>
      <c r="G4" s="264"/>
      <c r="H4" s="265"/>
      <c r="I4" s="265"/>
      <c r="J4" s="265"/>
      <c r="K4" s="265"/>
      <c r="L4" s="265"/>
      <c r="M4" s="265"/>
      <c r="N4" s="265"/>
      <c r="O4" s="265"/>
      <c r="P4" s="265"/>
      <c r="Q4" s="265"/>
      <c r="R4" s="265"/>
      <c r="S4" s="265"/>
      <c r="T4" s="265"/>
      <c r="U4" s="265"/>
      <c r="V4" s="265"/>
      <c r="W4" s="265"/>
    </row>
    <row r="5" spans="1:26" ht="9.75" customHeight="1" x14ac:dyDescent="0.25">
      <c r="A5" s="270"/>
      <c r="B5" s="265"/>
      <c r="C5" s="265"/>
      <c r="D5" s="265"/>
      <c r="E5" s="265"/>
      <c r="F5" s="265"/>
      <c r="G5" s="264"/>
      <c r="H5" s="265"/>
      <c r="I5" s="265"/>
      <c r="J5" s="265"/>
      <c r="K5" s="265"/>
      <c r="L5" s="265"/>
      <c r="M5" s="265"/>
      <c r="N5" s="265"/>
      <c r="O5" s="265"/>
      <c r="P5" s="265"/>
      <c r="Q5" s="265"/>
      <c r="R5" s="265"/>
      <c r="S5" s="265"/>
      <c r="T5" s="265"/>
      <c r="U5" s="265"/>
      <c r="V5" s="265"/>
      <c r="W5" s="265"/>
    </row>
    <row r="6" spans="1:26" ht="23.25" customHeight="1" x14ac:dyDescent="0.25">
      <c r="A6" s="270"/>
      <c r="B6" s="265"/>
      <c r="C6" s="265"/>
      <c r="D6" s="265"/>
      <c r="E6" s="265"/>
      <c r="F6" s="265"/>
      <c r="G6" s="264"/>
      <c r="H6" s="264" t="s">
        <v>18</v>
      </c>
      <c r="I6" s="265" t="s">
        <v>65</v>
      </c>
      <c r="J6" s="265"/>
      <c r="K6" s="265"/>
      <c r="L6" s="265"/>
      <c r="M6" s="265"/>
      <c r="N6" s="265"/>
      <c r="O6" s="265"/>
      <c r="P6" s="266" t="s">
        <v>19</v>
      </c>
      <c r="Q6" s="266"/>
      <c r="R6" s="266" t="s">
        <v>20</v>
      </c>
      <c r="S6" s="266"/>
      <c r="T6" s="265" t="s">
        <v>21</v>
      </c>
      <c r="U6" s="265"/>
      <c r="V6" s="265" t="s">
        <v>108</v>
      </c>
      <c r="W6" s="265"/>
    </row>
    <row r="7" spans="1:26" ht="28.5" customHeight="1" x14ac:dyDescent="0.25">
      <c r="A7" s="270"/>
      <c r="B7" s="265"/>
      <c r="C7" s="265"/>
      <c r="D7" s="265"/>
      <c r="E7" s="265"/>
      <c r="F7" s="265"/>
      <c r="G7" s="264"/>
      <c r="H7" s="264"/>
      <c r="I7" s="265" t="s">
        <v>66</v>
      </c>
      <c r="J7" s="265"/>
      <c r="K7" s="265"/>
      <c r="L7" s="265"/>
      <c r="M7" s="265"/>
      <c r="N7" s="265"/>
      <c r="O7" s="265"/>
      <c r="P7" s="200" t="s">
        <v>23</v>
      </c>
      <c r="Q7" s="200" t="s">
        <v>24</v>
      </c>
      <c r="R7" s="200" t="s">
        <v>25</v>
      </c>
      <c r="S7" s="200" t="s">
        <v>26</v>
      </c>
      <c r="T7" s="128" t="s">
        <v>27</v>
      </c>
      <c r="U7" s="128" t="s">
        <v>28</v>
      </c>
      <c r="V7" s="128" t="s">
        <v>109</v>
      </c>
      <c r="W7" s="128" t="s">
        <v>110</v>
      </c>
    </row>
    <row r="8" spans="1:26" ht="18.75" customHeight="1" x14ac:dyDescent="0.25">
      <c r="A8" s="270"/>
      <c r="B8" s="265"/>
      <c r="C8" s="265"/>
      <c r="D8" s="265"/>
      <c r="E8" s="265"/>
      <c r="F8" s="265"/>
      <c r="G8" s="264"/>
      <c r="H8" s="264"/>
      <c r="I8" s="271" t="s">
        <v>22</v>
      </c>
      <c r="J8" s="265" t="s">
        <v>67</v>
      </c>
      <c r="K8" s="265"/>
      <c r="L8" s="265"/>
      <c r="M8" s="265"/>
      <c r="N8" s="265"/>
      <c r="O8" s="265"/>
      <c r="P8" s="189">
        <v>17</v>
      </c>
      <c r="Q8" s="189">
        <v>24</v>
      </c>
      <c r="R8" s="189">
        <v>17</v>
      </c>
      <c r="S8" s="189">
        <v>24</v>
      </c>
      <c r="T8" s="124">
        <v>17</v>
      </c>
      <c r="U8" s="124">
        <v>25</v>
      </c>
      <c r="V8" s="124">
        <v>17</v>
      </c>
      <c r="W8" s="124">
        <v>24</v>
      </c>
    </row>
    <row r="9" spans="1:26" ht="18.75" customHeight="1" x14ac:dyDescent="0.25">
      <c r="A9" s="270"/>
      <c r="B9" s="265"/>
      <c r="C9" s="265"/>
      <c r="D9" s="265"/>
      <c r="E9" s="265"/>
      <c r="F9" s="265"/>
      <c r="G9" s="264"/>
      <c r="H9" s="264"/>
      <c r="I9" s="271"/>
      <c r="J9" s="264" t="s">
        <v>148</v>
      </c>
      <c r="K9" s="264" t="s">
        <v>149</v>
      </c>
      <c r="L9" s="267" t="s">
        <v>183</v>
      </c>
      <c r="M9" s="264" t="s">
        <v>60</v>
      </c>
      <c r="N9" s="264" t="s">
        <v>182</v>
      </c>
      <c r="O9" s="264" t="s">
        <v>3</v>
      </c>
      <c r="P9" s="201" t="s">
        <v>89</v>
      </c>
      <c r="Q9" s="201" t="s">
        <v>89</v>
      </c>
      <c r="R9" s="201" t="s">
        <v>89</v>
      </c>
      <c r="S9" s="201" t="s">
        <v>89</v>
      </c>
      <c r="T9" s="57" t="s">
        <v>89</v>
      </c>
      <c r="U9" s="57" t="s">
        <v>89</v>
      </c>
      <c r="V9" s="57" t="s">
        <v>89</v>
      </c>
      <c r="W9" s="57" t="s">
        <v>89</v>
      </c>
    </row>
    <row r="10" spans="1:26" ht="23.25" customHeight="1" x14ac:dyDescent="0.25">
      <c r="A10" s="270"/>
      <c r="B10" s="265"/>
      <c r="C10" s="265"/>
      <c r="D10" s="265"/>
      <c r="E10" s="265"/>
      <c r="F10" s="265"/>
      <c r="G10" s="264"/>
      <c r="H10" s="264"/>
      <c r="I10" s="271"/>
      <c r="J10" s="264"/>
      <c r="K10" s="264"/>
      <c r="L10" s="264"/>
      <c r="M10" s="264"/>
      <c r="N10" s="264"/>
      <c r="O10" s="264"/>
      <c r="P10" s="262" t="s">
        <v>111</v>
      </c>
      <c r="Q10" s="262" t="s">
        <v>344</v>
      </c>
      <c r="R10" s="262" t="s">
        <v>362</v>
      </c>
      <c r="S10" s="262" t="s">
        <v>363</v>
      </c>
      <c r="T10" s="260" t="s">
        <v>111</v>
      </c>
      <c r="U10" s="260" t="s">
        <v>367</v>
      </c>
      <c r="V10" s="260" t="s">
        <v>366</v>
      </c>
      <c r="W10" s="260" t="s">
        <v>370</v>
      </c>
    </row>
    <row r="11" spans="1:26" ht="96" customHeight="1" x14ac:dyDescent="0.25">
      <c r="A11" s="270"/>
      <c r="B11" s="265"/>
      <c r="C11" s="129" t="s">
        <v>61</v>
      </c>
      <c r="D11" s="129" t="s">
        <v>62</v>
      </c>
      <c r="E11" s="129" t="s">
        <v>256</v>
      </c>
      <c r="F11" s="129" t="s">
        <v>63</v>
      </c>
      <c r="G11" s="264"/>
      <c r="H11" s="264"/>
      <c r="I11" s="271"/>
      <c r="J11" s="264"/>
      <c r="K11" s="264"/>
      <c r="L11" s="264"/>
      <c r="M11" s="264"/>
      <c r="N11" s="264"/>
      <c r="O11" s="264"/>
      <c r="P11" s="262"/>
      <c r="Q11" s="262"/>
      <c r="R11" s="262"/>
      <c r="S11" s="262"/>
      <c r="T11" s="260"/>
      <c r="U11" s="260"/>
      <c r="V11" s="260"/>
      <c r="W11" s="260"/>
      <c r="Z11" s="38"/>
    </row>
    <row r="12" spans="1:26" ht="23.25" customHeight="1" x14ac:dyDescent="0.25">
      <c r="A12" s="130">
        <v>1</v>
      </c>
      <c r="B12" s="131">
        <v>2</v>
      </c>
      <c r="C12" s="131">
        <v>3</v>
      </c>
      <c r="D12" s="131">
        <v>4</v>
      </c>
      <c r="E12" s="131"/>
      <c r="F12" s="131">
        <v>5</v>
      </c>
      <c r="G12" s="131">
        <v>6</v>
      </c>
      <c r="H12" s="131">
        <v>7</v>
      </c>
      <c r="I12" s="131">
        <v>8</v>
      </c>
      <c r="J12" s="131">
        <v>9</v>
      </c>
      <c r="K12" s="131">
        <v>10</v>
      </c>
      <c r="L12" s="131">
        <v>11</v>
      </c>
      <c r="M12" s="131">
        <v>12</v>
      </c>
      <c r="N12" s="131">
        <v>13</v>
      </c>
      <c r="O12" s="131">
        <v>14</v>
      </c>
      <c r="P12" s="202">
        <v>15</v>
      </c>
      <c r="Q12" s="202">
        <v>16</v>
      </c>
      <c r="R12" s="202">
        <v>17</v>
      </c>
      <c r="S12" s="202">
        <v>18</v>
      </c>
      <c r="T12" s="131">
        <v>19</v>
      </c>
      <c r="U12" s="131">
        <v>20</v>
      </c>
      <c r="V12" s="131">
        <v>21</v>
      </c>
      <c r="W12" s="131">
        <v>22</v>
      </c>
    </row>
    <row r="13" spans="1:26" s="24" customFormat="1" ht="23.25" customHeight="1" x14ac:dyDescent="0.25">
      <c r="A13" s="132"/>
      <c r="B13" s="133" t="s">
        <v>90</v>
      </c>
      <c r="C13" s="57"/>
      <c r="D13" s="57"/>
      <c r="E13" s="57"/>
      <c r="F13" s="57"/>
      <c r="G13" s="134">
        <f t="shared" ref="G13:O13" si="0">G14+G31+G84</f>
        <v>5940</v>
      </c>
      <c r="H13" s="134">
        <f t="shared" si="0"/>
        <v>82</v>
      </c>
      <c r="I13" s="134">
        <f t="shared" si="0"/>
        <v>4778</v>
      </c>
      <c r="J13" s="134">
        <f t="shared" si="0"/>
        <v>4608</v>
      </c>
      <c r="K13" s="134">
        <f t="shared" si="0"/>
        <v>2229</v>
      </c>
      <c r="L13" s="134">
        <f t="shared" si="0"/>
        <v>88</v>
      </c>
      <c r="M13" s="134">
        <f t="shared" si="0"/>
        <v>864</v>
      </c>
      <c r="N13" s="134">
        <f t="shared" si="0"/>
        <v>68</v>
      </c>
      <c r="O13" s="134">
        <f t="shared" si="0"/>
        <v>102</v>
      </c>
      <c r="P13" s="203">
        <f t="shared" ref="P13:W13" si="1">P14+P31+P79+P84</f>
        <v>612</v>
      </c>
      <c r="Q13" s="203">
        <f t="shared" si="1"/>
        <v>864</v>
      </c>
      <c r="R13" s="203">
        <f t="shared" si="1"/>
        <v>612</v>
      </c>
      <c r="S13" s="203">
        <f t="shared" si="1"/>
        <v>864</v>
      </c>
      <c r="T13" s="134">
        <f t="shared" si="1"/>
        <v>612</v>
      </c>
      <c r="U13" s="134">
        <f t="shared" si="1"/>
        <v>900</v>
      </c>
      <c r="V13" s="134">
        <f t="shared" si="1"/>
        <v>612</v>
      </c>
      <c r="W13" s="134">
        <f t="shared" si="1"/>
        <v>864</v>
      </c>
      <c r="X13" s="35"/>
      <c r="Z13" s="35"/>
    </row>
    <row r="14" spans="1:26" s="31" customFormat="1" ht="23.25" customHeight="1" x14ac:dyDescent="0.25">
      <c r="A14" s="135" t="s">
        <v>180</v>
      </c>
      <c r="B14" s="133" t="s">
        <v>29</v>
      </c>
      <c r="C14" s="106">
        <v>0</v>
      </c>
      <c r="D14" s="106">
        <v>10</v>
      </c>
      <c r="E14" s="106">
        <v>14</v>
      </c>
      <c r="F14" s="124">
        <v>4</v>
      </c>
      <c r="G14" s="90">
        <f>SUM(G15:G30)</f>
        <v>1476</v>
      </c>
      <c r="H14" s="90">
        <f t="shared" ref="H14:O14" si="2">SUM(H15:H30)</f>
        <v>0</v>
      </c>
      <c r="I14" s="90">
        <f t="shared" si="2"/>
        <v>1476</v>
      </c>
      <c r="J14" s="90">
        <f t="shared" si="2"/>
        <v>1404</v>
      </c>
      <c r="K14" s="90">
        <f t="shared" si="2"/>
        <v>587</v>
      </c>
      <c r="L14" s="90">
        <f t="shared" si="2"/>
        <v>28</v>
      </c>
      <c r="M14" s="90">
        <f t="shared" si="2"/>
        <v>0</v>
      </c>
      <c r="N14" s="90">
        <f t="shared" si="2"/>
        <v>36</v>
      </c>
      <c r="O14" s="90">
        <f t="shared" si="2"/>
        <v>36</v>
      </c>
      <c r="P14" s="189">
        <f>P15+P16+P17+P18+P19+P20+P21+P22+P23+P24+P25+P27+P29+P30</f>
        <v>612</v>
      </c>
      <c r="Q14" s="189">
        <f t="shared" ref="Q14:W14" si="3">Q15+Q16+Q17+Q18+Q19+Q20+Q21+Q22+Q23+Q24+Q25+Q27+Q29+Q30</f>
        <v>792</v>
      </c>
      <c r="R14" s="189">
        <f t="shared" si="3"/>
        <v>0</v>
      </c>
      <c r="S14" s="189">
        <f t="shared" si="3"/>
        <v>0</v>
      </c>
      <c r="T14" s="124">
        <f t="shared" si="3"/>
        <v>0</v>
      </c>
      <c r="U14" s="124">
        <f t="shared" si="3"/>
        <v>0</v>
      </c>
      <c r="V14" s="124">
        <f t="shared" si="3"/>
        <v>0</v>
      </c>
      <c r="W14" s="124">
        <f t="shared" si="3"/>
        <v>0</v>
      </c>
      <c r="X14" s="30"/>
    </row>
    <row r="15" spans="1:26" ht="24" customHeight="1" x14ac:dyDescent="0.25">
      <c r="A15" s="178" t="s">
        <v>181</v>
      </c>
      <c r="B15" s="179" t="s">
        <v>101</v>
      </c>
      <c r="C15" s="168"/>
      <c r="D15" s="169"/>
      <c r="E15" s="169"/>
      <c r="F15" s="272" t="s">
        <v>352</v>
      </c>
      <c r="G15" s="170">
        <f>H15+I15</f>
        <v>88</v>
      </c>
      <c r="H15" s="171"/>
      <c r="I15" s="170">
        <f>J15+N15+O15</f>
        <v>88</v>
      </c>
      <c r="J15" s="170">
        <f>SUM(P15:W15)</f>
        <v>78</v>
      </c>
      <c r="K15" s="172">
        <v>20</v>
      </c>
      <c r="L15" s="172">
        <v>2</v>
      </c>
      <c r="M15" s="171"/>
      <c r="N15" s="171">
        <v>4</v>
      </c>
      <c r="O15" s="171">
        <v>6</v>
      </c>
      <c r="P15" s="171">
        <v>34</v>
      </c>
      <c r="Q15" s="171">
        <v>44</v>
      </c>
      <c r="R15" s="189"/>
      <c r="S15" s="189"/>
      <c r="T15" s="173"/>
      <c r="U15" s="173"/>
      <c r="V15" s="173"/>
      <c r="W15" s="174"/>
    </row>
    <row r="16" spans="1:26" ht="21" customHeight="1" x14ac:dyDescent="0.25">
      <c r="A16" s="178" t="s">
        <v>179</v>
      </c>
      <c r="B16" s="179" t="s">
        <v>30</v>
      </c>
      <c r="C16" s="168"/>
      <c r="D16" s="172"/>
      <c r="E16" s="169"/>
      <c r="F16" s="273"/>
      <c r="G16" s="170">
        <f t="shared" ref="G16:G75" si="4">H16+I16</f>
        <v>127</v>
      </c>
      <c r="H16" s="171"/>
      <c r="I16" s="170">
        <f t="shared" ref="I16:I75" si="5">J16+N16+O16</f>
        <v>127</v>
      </c>
      <c r="J16" s="170">
        <f t="shared" ref="J16:J71" si="6">SUM(P16:W16)</f>
        <v>117</v>
      </c>
      <c r="K16" s="172">
        <v>10</v>
      </c>
      <c r="L16" s="172">
        <v>2</v>
      </c>
      <c r="M16" s="171"/>
      <c r="N16" s="171">
        <v>4</v>
      </c>
      <c r="O16" s="171">
        <v>6</v>
      </c>
      <c r="P16" s="171">
        <v>51</v>
      </c>
      <c r="Q16" s="171">
        <v>66</v>
      </c>
      <c r="R16" s="189"/>
      <c r="S16" s="189"/>
      <c r="T16" s="173"/>
      <c r="U16" s="173"/>
      <c r="V16" s="173"/>
      <c r="W16" s="174"/>
    </row>
    <row r="17" spans="1:23" ht="21" customHeight="1" x14ac:dyDescent="0.25">
      <c r="A17" s="178" t="s">
        <v>178</v>
      </c>
      <c r="B17" s="180" t="s">
        <v>353</v>
      </c>
      <c r="C17" s="168"/>
      <c r="D17" s="172">
        <v>2</v>
      </c>
      <c r="E17" s="169"/>
      <c r="F17" s="172"/>
      <c r="G17" s="170">
        <f t="shared" si="4"/>
        <v>41</v>
      </c>
      <c r="H17" s="171"/>
      <c r="I17" s="170">
        <f t="shared" si="5"/>
        <v>41</v>
      </c>
      <c r="J17" s="170">
        <f t="shared" si="6"/>
        <v>39</v>
      </c>
      <c r="K17" s="172">
        <v>0</v>
      </c>
      <c r="L17" s="172">
        <v>2</v>
      </c>
      <c r="M17" s="171"/>
      <c r="N17" s="171">
        <v>2</v>
      </c>
      <c r="O17" s="171"/>
      <c r="P17" s="171">
        <v>17</v>
      </c>
      <c r="Q17" s="171">
        <v>22</v>
      </c>
      <c r="R17" s="189"/>
      <c r="S17" s="189"/>
      <c r="T17" s="173"/>
      <c r="U17" s="173"/>
      <c r="V17" s="173"/>
      <c r="W17" s="174"/>
    </row>
    <row r="18" spans="1:23" ht="21" customHeight="1" x14ac:dyDescent="0.25">
      <c r="A18" s="178" t="s">
        <v>177</v>
      </c>
      <c r="B18" s="181" t="s">
        <v>31</v>
      </c>
      <c r="C18" s="168"/>
      <c r="D18" s="172">
        <v>2</v>
      </c>
      <c r="E18" s="169"/>
      <c r="F18" s="175"/>
      <c r="G18" s="170">
        <f>H18+I18</f>
        <v>119</v>
      </c>
      <c r="H18" s="171"/>
      <c r="I18" s="170">
        <f t="shared" si="5"/>
        <v>119</v>
      </c>
      <c r="J18" s="170">
        <f t="shared" si="6"/>
        <v>117</v>
      </c>
      <c r="K18" s="172">
        <v>117</v>
      </c>
      <c r="L18" s="172">
        <v>2</v>
      </c>
      <c r="M18" s="171"/>
      <c r="N18" s="171">
        <v>2</v>
      </c>
      <c r="O18" s="171"/>
      <c r="P18" s="171">
        <v>51</v>
      </c>
      <c r="Q18" s="171">
        <v>66</v>
      </c>
      <c r="R18" s="189"/>
      <c r="S18" s="189"/>
      <c r="T18" s="173"/>
      <c r="U18" s="173"/>
      <c r="V18" s="173"/>
      <c r="W18" s="174"/>
    </row>
    <row r="19" spans="1:23" ht="21.75" customHeight="1" x14ac:dyDescent="0.25">
      <c r="A19" s="178" t="s">
        <v>176</v>
      </c>
      <c r="B19" s="182" t="s">
        <v>33</v>
      </c>
      <c r="C19" s="168"/>
      <c r="D19" s="172">
        <v>1</v>
      </c>
      <c r="E19" s="169"/>
      <c r="F19" s="175" t="s">
        <v>140</v>
      </c>
      <c r="G19" s="170">
        <f t="shared" si="4"/>
        <v>244</v>
      </c>
      <c r="H19" s="171"/>
      <c r="I19" s="170">
        <f t="shared" si="5"/>
        <v>244</v>
      </c>
      <c r="J19" s="170">
        <f t="shared" si="6"/>
        <v>234</v>
      </c>
      <c r="K19" s="172">
        <v>234</v>
      </c>
      <c r="L19" s="172">
        <v>2</v>
      </c>
      <c r="M19" s="171"/>
      <c r="N19" s="171">
        <v>4</v>
      </c>
      <c r="O19" s="171">
        <v>6</v>
      </c>
      <c r="P19" s="171">
        <v>102</v>
      </c>
      <c r="Q19" s="171">
        <v>132</v>
      </c>
      <c r="R19" s="189"/>
      <c r="S19" s="189"/>
      <c r="T19" s="173"/>
      <c r="U19" s="173"/>
      <c r="V19" s="173"/>
      <c r="W19" s="174"/>
    </row>
    <row r="20" spans="1:23" s="33" customFormat="1" ht="21" customHeight="1" x14ac:dyDescent="0.25">
      <c r="A20" s="178" t="s">
        <v>175</v>
      </c>
      <c r="B20" s="182" t="s">
        <v>141</v>
      </c>
      <c r="C20" s="168"/>
      <c r="D20" s="172"/>
      <c r="E20" s="169"/>
      <c r="F20" s="169"/>
      <c r="G20" s="170">
        <f t="shared" si="4"/>
        <v>119</v>
      </c>
      <c r="H20" s="171"/>
      <c r="I20" s="170">
        <f t="shared" si="5"/>
        <v>119</v>
      </c>
      <c r="J20" s="170">
        <f t="shared" si="6"/>
        <v>117</v>
      </c>
      <c r="K20" s="172">
        <v>30</v>
      </c>
      <c r="L20" s="172">
        <v>2</v>
      </c>
      <c r="M20" s="171"/>
      <c r="N20" s="171">
        <v>2</v>
      </c>
      <c r="O20" s="171"/>
      <c r="P20" s="171">
        <v>51</v>
      </c>
      <c r="Q20" s="171">
        <v>66</v>
      </c>
      <c r="R20" s="189"/>
      <c r="S20" s="189"/>
      <c r="T20" s="173"/>
      <c r="U20" s="173"/>
      <c r="V20" s="173"/>
      <c r="W20" s="174"/>
    </row>
    <row r="21" spans="1:23" ht="21" customHeight="1" x14ac:dyDescent="0.25">
      <c r="A21" s="178" t="s">
        <v>174</v>
      </c>
      <c r="B21" s="182" t="s">
        <v>32</v>
      </c>
      <c r="C21" s="168"/>
      <c r="D21" s="172">
        <v>2</v>
      </c>
      <c r="E21" s="169"/>
      <c r="F21" s="175"/>
      <c r="G21" s="170">
        <f t="shared" si="4"/>
        <v>119</v>
      </c>
      <c r="H21" s="171"/>
      <c r="I21" s="170">
        <f t="shared" si="5"/>
        <v>119</v>
      </c>
      <c r="J21" s="170">
        <f t="shared" si="6"/>
        <v>117</v>
      </c>
      <c r="K21" s="172">
        <v>10</v>
      </c>
      <c r="L21" s="172">
        <v>2</v>
      </c>
      <c r="M21" s="171"/>
      <c r="N21" s="171">
        <v>2</v>
      </c>
      <c r="O21" s="171"/>
      <c r="P21" s="171">
        <v>51</v>
      </c>
      <c r="Q21" s="171">
        <v>66</v>
      </c>
      <c r="R21" s="189"/>
      <c r="S21" s="189"/>
      <c r="T21" s="173"/>
      <c r="U21" s="173"/>
      <c r="V21" s="173"/>
      <c r="W21" s="174"/>
    </row>
    <row r="22" spans="1:23" ht="21" customHeight="1" x14ac:dyDescent="0.25">
      <c r="A22" s="178" t="s">
        <v>173</v>
      </c>
      <c r="B22" s="182" t="s">
        <v>354</v>
      </c>
      <c r="C22" s="168"/>
      <c r="D22" s="172">
        <v>2</v>
      </c>
      <c r="E22" s="169"/>
      <c r="F22" s="175"/>
      <c r="G22" s="170">
        <f t="shared" si="4"/>
        <v>41</v>
      </c>
      <c r="H22" s="171"/>
      <c r="I22" s="170">
        <f t="shared" si="5"/>
        <v>41</v>
      </c>
      <c r="J22" s="170">
        <f t="shared" si="6"/>
        <v>39</v>
      </c>
      <c r="K22" s="172">
        <v>0</v>
      </c>
      <c r="L22" s="172">
        <v>2</v>
      </c>
      <c r="M22" s="171"/>
      <c r="N22" s="171">
        <v>2</v>
      </c>
      <c r="O22" s="171"/>
      <c r="P22" s="171">
        <v>17</v>
      </c>
      <c r="Q22" s="171">
        <v>22</v>
      </c>
      <c r="R22" s="189"/>
      <c r="S22" s="189"/>
      <c r="T22" s="173"/>
      <c r="U22" s="173"/>
      <c r="V22" s="173"/>
      <c r="W22" s="174"/>
    </row>
    <row r="23" spans="1:23" s="34" customFormat="1" ht="21" customHeight="1" x14ac:dyDescent="0.25">
      <c r="A23" s="178" t="s">
        <v>172</v>
      </c>
      <c r="B23" s="182" t="s">
        <v>34</v>
      </c>
      <c r="C23" s="168"/>
      <c r="D23" s="172">
        <v>2</v>
      </c>
      <c r="E23" s="169"/>
      <c r="F23" s="169"/>
      <c r="G23" s="170">
        <f t="shared" si="4"/>
        <v>119</v>
      </c>
      <c r="H23" s="171"/>
      <c r="I23" s="170">
        <f t="shared" si="5"/>
        <v>119</v>
      </c>
      <c r="J23" s="170">
        <f t="shared" si="6"/>
        <v>117</v>
      </c>
      <c r="K23" s="172">
        <v>34</v>
      </c>
      <c r="L23" s="172">
        <v>2</v>
      </c>
      <c r="M23" s="171"/>
      <c r="N23" s="171">
        <v>2</v>
      </c>
      <c r="O23" s="171"/>
      <c r="P23" s="171">
        <v>51</v>
      </c>
      <c r="Q23" s="171">
        <v>66</v>
      </c>
      <c r="R23" s="189"/>
      <c r="S23" s="189"/>
      <c r="T23" s="173"/>
      <c r="U23" s="173"/>
      <c r="V23" s="173"/>
      <c r="W23" s="174"/>
    </row>
    <row r="24" spans="1:23" ht="21" customHeight="1" x14ac:dyDescent="0.25">
      <c r="A24" s="178" t="s">
        <v>171</v>
      </c>
      <c r="B24" s="182" t="s">
        <v>350</v>
      </c>
      <c r="C24" s="168"/>
      <c r="D24" s="172"/>
      <c r="E24" s="169"/>
      <c r="F24" s="176"/>
      <c r="G24" s="170">
        <f t="shared" si="4"/>
        <v>78</v>
      </c>
      <c r="H24" s="171"/>
      <c r="I24" s="170">
        <f t="shared" si="5"/>
        <v>78</v>
      </c>
      <c r="J24" s="170">
        <f t="shared" si="6"/>
        <v>78</v>
      </c>
      <c r="K24" s="172">
        <v>24</v>
      </c>
      <c r="L24" s="172">
        <v>2</v>
      </c>
      <c r="M24" s="171"/>
      <c r="N24" s="171"/>
      <c r="O24" s="171"/>
      <c r="P24" s="171">
        <v>34</v>
      </c>
      <c r="Q24" s="171">
        <v>44</v>
      </c>
      <c r="R24" s="189"/>
      <c r="S24" s="189"/>
      <c r="T24" s="173"/>
      <c r="U24" s="173"/>
      <c r="V24" s="173"/>
      <c r="W24" s="174"/>
    </row>
    <row r="25" spans="1:23" ht="21" customHeight="1" x14ac:dyDescent="0.25">
      <c r="A25" s="178" t="s">
        <v>170</v>
      </c>
      <c r="B25" s="182" t="s">
        <v>355</v>
      </c>
      <c r="C25" s="168"/>
      <c r="D25" s="172">
        <v>1</v>
      </c>
      <c r="E25" s="169"/>
      <c r="F25" s="175" t="s">
        <v>140</v>
      </c>
      <c r="G25" s="170">
        <f t="shared" si="4"/>
        <v>127</v>
      </c>
      <c r="H25" s="171"/>
      <c r="I25" s="170">
        <f t="shared" si="5"/>
        <v>127</v>
      </c>
      <c r="J25" s="170">
        <f>SUM(P25:W25)</f>
        <v>117</v>
      </c>
      <c r="K25" s="172">
        <v>6</v>
      </c>
      <c r="L25" s="172">
        <v>2</v>
      </c>
      <c r="M25" s="171"/>
      <c r="N25" s="171">
        <v>4</v>
      </c>
      <c r="O25" s="171">
        <v>6</v>
      </c>
      <c r="P25" s="171">
        <v>51</v>
      </c>
      <c r="Q25" s="171">
        <v>66</v>
      </c>
      <c r="R25" s="189"/>
      <c r="S25" s="189"/>
      <c r="T25" s="173"/>
      <c r="U25" s="173"/>
      <c r="V25" s="173"/>
      <c r="W25" s="174"/>
    </row>
    <row r="26" spans="1:23" ht="21" customHeight="1" x14ac:dyDescent="0.25">
      <c r="A26" s="178" t="s">
        <v>356</v>
      </c>
      <c r="B26" s="183" t="s">
        <v>357</v>
      </c>
      <c r="C26" s="168"/>
      <c r="D26" s="172"/>
      <c r="E26" s="169"/>
      <c r="F26" s="177"/>
      <c r="G26" s="170">
        <f t="shared" si="4"/>
        <v>0</v>
      </c>
      <c r="H26" s="171"/>
      <c r="I26" s="170">
        <f t="shared" si="5"/>
        <v>0</v>
      </c>
      <c r="J26" s="170">
        <f t="shared" si="6"/>
        <v>0</v>
      </c>
      <c r="K26" s="172"/>
      <c r="L26" s="172"/>
      <c r="M26" s="171"/>
      <c r="N26" s="171"/>
      <c r="O26" s="171"/>
      <c r="P26" s="171"/>
      <c r="Q26" s="171"/>
      <c r="R26" s="189"/>
      <c r="S26" s="189"/>
      <c r="T26" s="173"/>
      <c r="U26" s="173"/>
      <c r="V26" s="173"/>
      <c r="W26" s="174"/>
    </row>
    <row r="27" spans="1:23" ht="21" customHeight="1" x14ac:dyDescent="0.25">
      <c r="A27" s="178" t="s">
        <v>169</v>
      </c>
      <c r="B27" s="182" t="s">
        <v>117</v>
      </c>
      <c r="C27" s="168"/>
      <c r="D27" s="172">
        <v>2</v>
      </c>
      <c r="E27" s="169"/>
      <c r="F27" s="169"/>
      <c r="G27" s="170">
        <f t="shared" si="4"/>
        <v>80</v>
      </c>
      <c r="H27" s="171"/>
      <c r="I27" s="170">
        <f t="shared" si="5"/>
        <v>80</v>
      </c>
      <c r="J27" s="170">
        <f t="shared" si="6"/>
        <v>78</v>
      </c>
      <c r="K27" s="172">
        <v>34</v>
      </c>
      <c r="L27" s="172">
        <v>2</v>
      </c>
      <c r="M27" s="171"/>
      <c r="N27" s="171">
        <v>2</v>
      </c>
      <c r="O27" s="171"/>
      <c r="P27" s="171">
        <v>34</v>
      </c>
      <c r="Q27" s="171">
        <v>44</v>
      </c>
      <c r="R27" s="189"/>
      <c r="S27" s="189"/>
      <c r="T27" s="173"/>
      <c r="U27" s="173"/>
      <c r="V27" s="173"/>
      <c r="W27" s="174"/>
    </row>
    <row r="28" spans="1:23" ht="21" customHeight="1" x14ac:dyDescent="0.25">
      <c r="A28" s="178"/>
      <c r="B28" s="183" t="s">
        <v>358</v>
      </c>
      <c r="C28" s="168"/>
      <c r="D28" s="172"/>
      <c r="E28" s="169"/>
      <c r="F28" s="177"/>
      <c r="G28" s="170"/>
      <c r="H28" s="171"/>
      <c r="I28" s="170"/>
      <c r="J28" s="170"/>
      <c r="K28" s="172"/>
      <c r="L28" s="172"/>
      <c r="M28" s="171"/>
      <c r="N28" s="171"/>
      <c r="O28" s="171"/>
      <c r="P28" s="171"/>
      <c r="Q28" s="171"/>
      <c r="R28" s="189"/>
      <c r="S28" s="189"/>
      <c r="T28" s="173"/>
      <c r="U28" s="173"/>
      <c r="V28" s="173"/>
      <c r="W28" s="174"/>
    </row>
    <row r="29" spans="1:23" ht="21" customHeight="1" x14ac:dyDescent="0.25">
      <c r="A29" s="178" t="s">
        <v>168</v>
      </c>
      <c r="B29" s="182" t="s">
        <v>360</v>
      </c>
      <c r="C29" s="168"/>
      <c r="D29" s="172"/>
      <c r="E29" s="169"/>
      <c r="F29" s="274" t="s">
        <v>352</v>
      </c>
      <c r="G29" s="170">
        <f t="shared" si="4"/>
        <v>87</v>
      </c>
      <c r="H29" s="171"/>
      <c r="I29" s="170">
        <f t="shared" si="5"/>
        <v>87</v>
      </c>
      <c r="J29" s="170">
        <f t="shared" si="6"/>
        <v>78</v>
      </c>
      <c r="K29" s="172">
        <v>34</v>
      </c>
      <c r="L29" s="172">
        <v>2</v>
      </c>
      <c r="M29" s="171"/>
      <c r="N29" s="171">
        <v>3</v>
      </c>
      <c r="O29" s="171">
        <v>6</v>
      </c>
      <c r="P29" s="171">
        <v>34</v>
      </c>
      <c r="Q29" s="171">
        <v>44</v>
      </c>
      <c r="R29" s="189"/>
      <c r="S29" s="189"/>
      <c r="T29" s="173"/>
      <c r="U29" s="173"/>
      <c r="V29" s="173"/>
      <c r="W29" s="174"/>
    </row>
    <row r="30" spans="1:23" ht="21" customHeight="1" x14ac:dyDescent="0.25">
      <c r="A30" s="178" t="s">
        <v>167</v>
      </c>
      <c r="B30" s="182" t="s">
        <v>359</v>
      </c>
      <c r="C30" s="168"/>
      <c r="D30" s="172"/>
      <c r="E30" s="169"/>
      <c r="F30" s="275"/>
      <c r="G30" s="170">
        <f>H30+I30</f>
        <v>87</v>
      </c>
      <c r="H30" s="171"/>
      <c r="I30" s="170">
        <f t="shared" si="5"/>
        <v>87</v>
      </c>
      <c r="J30" s="170">
        <f>SUM(P30:W30)</f>
        <v>78</v>
      </c>
      <c r="K30" s="172">
        <v>34</v>
      </c>
      <c r="L30" s="172">
        <v>2</v>
      </c>
      <c r="M30" s="171"/>
      <c r="N30" s="171">
        <v>3</v>
      </c>
      <c r="O30" s="171">
        <v>6</v>
      </c>
      <c r="P30" s="171">
        <v>34</v>
      </c>
      <c r="Q30" s="171">
        <v>44</v>
      </c>
      <c r="R30" s="189"/>
      <c r="S30" s="189"/>
      <c r="T30" s="173"/>
      <c r="U30" s="173"/>
      <c r="V30" s="173"/>
      <c r="W30" s="174"/>
    </row>
    <row r="31" spans="1:23" ht="21" customHeight="1" x14ac:dyDescent="0.25">
      <c r="A31" s="105"/>
      <c r="B31" s="139" t="s">
        <v>241</v>
      </c>
      <c r="C31" s="136"/>
      <c r="D31" s="136"/>
      <c r="E31" s="136"/>
      <c r="F31" s="137"/>
      <c r="G31" s="90">
        <f>G32+G39+G43+G56</f>
        <v>4248</v>
      </c>
      <c r="H31" s="90">
        <f t="shared" ref="H31:O31" si="7">H32+H39+H43+H56</f>
        <v>82</v>
      </c>
      <c r="I31" s="90">
        <f t="shared" si="7"/>
        <v>3302</v>
      </c>
      <c r="J31" s="90">
        <f t="shared" si="7"/>
        <v>3204</v>
      </c>
      <c r="K31" s="90">
        <f t="shared" si="7"/>
        <v>1642</v>
      </c>
      <c r="L31" s="90">
        <f t="shared" si="7"/>
        <v>60</v>
      </c>
      <c r="M31" s="90">
        <f t="shared" si="7"/>
        <v>864</v>
      </c>
      <c r="N31" s="90">
        <f t="shared" si="7"/>
        <v>32</v>
      </c>
      <c r="O31" s="90">
        <f t="shared" si="7"/>
        <v>66</v>
      </c>
      <c r="P31" s="187">
        <f>P32+P39+P43+P56</f>
        <v>0</v>
      </c>
      <c r="Q31" s="187">
        <f t="shared" ref="Q31:W31" si="8">Q32+Q39+Q43+Q56</f>
        <v>0</v>
      </c>
      <c r="R31" s="187">
        <f t="shared" si="8"/>
        <v>576</v>
      </c>
      <c r="S31" s="187">
        <f t="shared" si="8"/>
        <v>828</v>
      </c>
      <c r="T31" s="90">
        <f t="shared" si="8"/>
        <v>612</v>
      </c>
      <c r="U31" s="90">
        <f t="shared" si="8"/>
        <v>828</v>
      </c>
      <c r="V31" s="90">
        <f t="shared" si="8"/>
        <v>612</v>
      </c>
      <c r="W31" s="90">
        <f t="shared" si="8"/>
        <v>612</v>
      </c>
    </row>
    <row r="32" spans="1:23" ht="21" customHeight="1" x14ac:dyDescent="0.25">
      <c r="A32" s="105"/>
      <c r="B32" s="139" t="s">
        <v>246</v>
      </c>
      <c r="C32" s="136"/>
      <c r="D32" s="136"/>
      <c r="E32" s="136"/>
      <c r="F32" s="137"/>
      <c r="G32" s="90">
        <f>G33+G34+G35+G36+G37+G38</f>
        <v>587</v>
      </c>
      <c r="H32" s="90">
        <f>H33+H34+H35+H36+H37+H38</f>
        <v>0</v>
      </c>
      <c r="I32" s="90">
        <f t="shared" ref="I32:O32" si="9">I33+I34+I35+I36+I37+I38</f>
        <v>587</v>
      </c>
      <c r="J32" s="90">
        <f t="shared" si="9"/>
        <v>587</v>
      </c>
      <c r="K32" s="90">
        <f t="shared" si="9"/>
        <v>422</v>
      </c>
      <c r="L32" s="90">
        <f t="shared" si="9"/>
        <v>0</v>
      </c>
      <c r="M32" s="90">
        <f t="shared" si="9"/>
        <v>0</v>
      </c>
      <c r="N32" s="90">
        <f t="shared" si="9"/>
        <v>0</v>
      </c>
      <c r="O32" s="90">
        <f t="shared" si="9"/>
        <v>0</v>
      </c>
      <c r="P32" s="187">
        <f>P33+P34+P35+P36+P37+P38</f>
        <v>0</v>
      </c>
      <c r="Q32" s="187">
        <f t="shared" ref="Q32:W32" si="10">Q33+Q34+Q35+Q36+Q37+Q38</f>
        <v>0</v>
      </c>
      <c r="R32" s="187">
        <f t="shared" si="10"/>
        <v>160</v>
      </c>
      <c r="S32" s="187">
        <f t="shared" si="10"/>
        <v>80</v>
      </c>
      <c r="T32" s="90">
        <f t="shared" si="10"/>
        <v>102</v>
      </c>
      <c r="U32" s="90">
        <f t="shared" si="10"/>
        <v>78</v>
      </c>
      <c r="V32" s="90">
        <f t="shared" si="10"/>
        <v>119</v>
      </c>
      <c r="W32" s="90">
        <f t="shared" si="10"/>
        <v>48</v>
      </c>
    </row>
    <row r="33" spans="1:24" ht="20.25" customHeight="1" x14ac:dyDescent="0.25">
      <c r="A33" s="105" t="s">
        <v>83</v>
      </c>
      <c r="B33" s="63" t="s">
        <v>35</v>
      </c>
      <c r="C33" s="124"/>
      <c r="D33" s="124">
        <v>6</v>
      </c>
      <c r="E33" s="124">
        <v>5.6</v>
      </c>
      <c r="F33" s="124"/>
      <c r="G33" s="138">
        <f t="shared" si="4"/>
        <v>60</v>
      </c>
      <c r="H33" s="89"/>
      <c r="I33" s="138">
        <f t="shared" si="5"/>
        <v>60</v>
      </c>
      <c r="J33" s="138">
        <f t="shared" si="6"/>
        <v>60</v>
      </c>
      <c r="K33" s="89">
        <v>10</v>
      </c>
      <c r="L33" s="89"/>
      <c r="M33" s="89"/>
      <c r="N33" s="89"/>
      <c r="O33" s="89"/>
      <c r="P33" s="171"/>
      <c r="Q33" s="171"/>
      <c r="R33" s="171"/>
      <c r="S33" s="171"/>
      <c r="T33" s="89">
        <f>17*2</f>
        <v>34</v>
      </c>
      <c r="U33" s="89">
        <f>13*2</f>
        <v>26</v>
      </c>
      <c r="V33" s="89"/>
      <c r="W33" s="89"/>
    </row>
    <row r="34" spans="1:24" ht="18" customHeight="1" x14ac:dyDescent="0.25">
      <c r="A34" s="105" t="s">
        <v>84</v>
      </c>
      <c r="B34" s="63" t="s">
        <v>32</v>
      </c>
      <c r="C34" s="124"/>
      <c r="D34" s="124">
        <v>3</v>
      </c>
      <c r="E34" s="124"/>
      <c r="F34" s="124"/>
      <c r="G34" s="138">
        <f t="shared" si="4"/>
        <v>48</v>
      </c>
      <c r="H34" s="89"/>
      <c r="I34" s="138">
        <f t="shared" si="5"/>
        <v>48</v>
      </c>
      <c r="J34" s="138">
        <f t="shared" si="6"/>
        <v>48</v>
      </c>
      <c r="K34" s="89">
        <v>6</v>
      </c>
      <c r="L34" s="89"/>
      <c r="M34" s="89"/>
      <c r="N34" s="89"/>
      <c r="O34" s="89"/>
      <c r="P34" s="171"/>
      <c r="Q34" s="171"/>
      <c r="R34" s="171">
        <f>16*3</f>
        <v>48</v>
      </c>
      <c r="S34" s="171">
        <v>0</v>
      </c>
      <c r="T34" s="89"/>
      <c r="U34" s="89"/>
      <c r="V34" s="89"/>
      <c r="W34" s="89"/>
    </row>
    <row r="35" spans="1:24" ht="18" customHeight="1" x14ac:dyDescent="0.25">
      <c r="A35" s="105" t="s">
        <v>85</v>
      </c>
      <c r="B35" s="63" t="s">
        <v>59</v>
      </c>
      <c r="C35" s="89" t="s">
        <v>255</v>
      </c>
      <c r="D35" s="124"/>
      <c r="E35" s="124"/>
      <c r="F35" s="124"/>
      <c r="G35" s="138">
        <f t="shared" si="4"/>
        <v>178</v>
      </c>
      <c r="H35" s="89"/>
      <c r="I35" s="138">
        <f t="shared" si="5"/>
        <v>178</v>
      </c>
      <c r="J35" s="138">
        <f t="shared" si="6"/>
        <v>178</v>
      </c>
      <c r="K35" s="89">
        <v>166</v>
      </c>
      <c r="L35" s="89"/>
      <c r="M35" s="89"/>
      <c r="N35" s="89"/>
      <c r="O35" s="89"/>
      <c r="P35" s="171"/>
      <c r="Q35" s="171"/>
      <c r="R35" s="171">
        <v>32</v>
      </c>
      <c r="S35" s="171">
        <v>40</v>
      </c>
      <c r="T35" s="89">
        <f>17*2</f>
        <v>34</v>
      </c>
      <c r="U35" s="89">
        <f>13*2</f>
        <v>26</v>
      </c>
      <c r="V35" s="89">
        <f>17*2</f>
        <v>34</v>
      </c>
      <c r="W35" s="89">
        <f>6*2</f>
        <v>12</v>
      </c>
    </row>
    <row r="36" spans="1:24" ht="18" customHeight="1" x14ac:dyDescent="0.25">
      <c r="A36" s="105" t="s">
        <v>86</v>
      </c>
      <c r="B36" s="63" t="s">
        <v>34</v>
      </c>
      <c r="C36" s="89" t="s">
        <v>255</v>
      </c>
      <c r="D36" s="124"/>
      <c r="E36" s="124"/>
      <c r="F36" s="124"/>
      <c r="G36" s="138">
        <f t="shared" si="4"/>
        <v>178</v>
      </c>
      <c r="H36" s="89"/>
      <c r="I36" s="138">
        <f t="shared" si="5"/>
        <v>178</v>
      </c>
      <c r="J36" s="138">
        <f t="shared" si="6"/>
        <v>178</v>
      </c>
      <c r="K36" s="89">
        <v>170</v>
      </c>
      <c r="L36" s="89"/>
      <c r="M36" s="89"/>
      <c r="N36" s="89"/>
      <c r="O36" s="89"/>
      <c r="P36" s="171"/>
      <c r="Q36" s="171"/>
      <c r="R36" s="171">
        <v>32</v>
      </c>
      <c r="S36" s="171">
        <v>40</v>
      </c>
      <c r="T36" s="89">
        <f>17*2</f>
        <v>34</v>
      </c>
      <c r="U36" s="89">
        <f>13*2</f>
        <v>26</v>
      </c>
      <c r="V36" s="89">
        <f>17*2</f>
        <v>34</v>
      </c>
      <c r="W36" s="89">
        <f>6*2</f>
        <v>12</v>
      </c>
    </row>
    <row r="37" spans="1:24" ht="18" customHeight="1" x14ac:dyDescent="0.25">
      <c r="A37" s="105" t="s">
        <v>87</v>
      </c>
      <c r="B37" s="63" t="s">
        <v>36</v>
      </c>
      <c r="C37" s="124"/>
      <c r="D37" s="124">
        <v>3</v>
      </c>
      <c r="E37" s="124"/>
      <c r="F37" s="124"/>
      <c r="G37" s="138">
        <f t="shared" si="4"/>
        <v>48</v>
      </c>
      <c r="H37" s="89"/>
      <c r="I37" s="138">
        <f t="shared" si="5"/>
        <v>48</v>
      </c>
      <c r="J37" s="138">
        <f t="shared" si="6"/>
        <v>48</v>
      </c>
      <c r="K37" s="89">
        <v>50</v>
      </c>
      <c r="L37" s="89"/>
      <c r="M37" s="89"/>
      <c r="N37" s="89"/>
      <c r="O37" s="89"/>
      <c r="P37" s="171"/>
      <c r="Q37" s="171"/>
      <c r="R37" s="171">
        <v>48</v>
      </c>
      <c r="S37" s="171">
        <v>0</v>
      </c>
      <c r="T37" s="89"/>
      <c r="U37" s="89"/>
      <c r="V37" s="89"/>
      <c r="W37" s="89"/>
    </row>
    <row r="38" spans="1:24" ht="18" customHeight="1" x14ac:dyDescent="0.25">
      <c r="A38" s="105" t="s">
        <v>145</v>
      </c>
      <c r="B38" s="63" t="s">
        <v>146</v>
      </c>
      <c r="C38" s="125"/>
      <c r="D38" s="124">
        <v>8</v>
      </c>
      <c r="E38" s="124">
        <v>5.6</v>
      </c>
      <c r="F38" s="124"/>
      <c r="G38" s="138">
        <f t="shared" si="4"/>
        <v>75</v>
      </c>
      <c r="H38" s="89"/>
      <c r="I38" s="138">
        <f t="shared" si="5"/>
        <v>75</v>
      </c>
      <c r="J38" s="138">
        <f t="shared" si="6"/>
        <v>75</v>
      </c>
      <c r="K38" s="89">
        <v>20</v>
      </c>
      <c r="L38" s="89"/>
      <c r="M38" s="89"/>
      <c r="N38" s="89"/>
      <c r="O38" s="89"/>
      <c r="P38" s="171"/>
      <c r="Q38" s="171"/>
      <c r="R38" s="171"/>
      <c r="S38" s="171"/>
      <c r="T38" s="89"/>
      <c r="U38" s="89"/>
      <c r="V38" s="89">
        <f>17*3</f>
        <v>51</v>
      </c>
      <c r="W38" s="89">
        <f>6*4</f>
        <v>24</v>
      </c>
    </row>
    <row r="39" spans="1:24" s="34" customFormat="1" ht="18" customHeight="1" x14ac:dyDescent="0.25">
      <c r="A39" s="190" t="s">
        <v>68</v>
      </c>
      <c r="B39" s="191" t="s">
        <v>82</v>
      </c>
      <c r="C39" s="106"/>
      <c r="D39" s="106"/>
      <c r="E39" s="106"/>
      <c r="F39" s="107"/>
      <c r="G39" s="90">
        <f>G40+G41+G42</f>
        <v>270</v>
      </c>
      <c r="H39" s="90">
        <f t="shared" ref="H39:O39" si="11">H40+H41+H42</f>
        <v>8</v>
      </c>
      <c r="I39" s="90">
        <f t="shared" si="11"/>
        <v>262</v>
      </c>
      <c r="J39" s="90">
        <f t="shared" si="11"/>
        <v>246</v>
      </c>
      <c r="K39" s="90">
        <f t="shared" si="11"/>
        <v>120</v>
      </c>
      <c r="L39" s="90">
        <f t="shared" si="11"/>
        <v>0</v>
      </c>
      <c r="M39" s="90">
        <f t="shared" si="11"/>
        <v>0</v>
      </c>
      <c r="N39" s="90">
        <f t="shared" si="11"/>
        <v>4</v>
      </c>
      <c r="O39" s="90">
        <f t="shared" si="11"/>
        <v>12</v>
      </c>
      <c r="P39" s="187">
        <f>P40+P41+P42</f>
        <v>0</v>
      </c>
      <c r="Q39" s="187">
        <f t="shared" ref="Q39:W39" si="12">Q40+Q41+Q42</f>
        <v>0</v>
      </c>
      <c r="R39" s="187">
        <f t="shared" si="12"/>
        <v>160</v>
      </c>
      <c r="S39" s="187">
        <f t="shared" si="12"/>
        <v>0</v>
      </c>
      <c r="T39" s="90">
        <f t="shared" si="12"/>
        <v>34</v>
      </c>
      <c r="U39" s="90">
        <f t="shared" si="12"/>
        <v>52</v>
      </c>
      <c r="V39" s="90">
        <f t="shared" si="12"/>
        <v>0</v>
      </c>
      <c r="W39" s="90">
        <f t="shared" si="12"/>
        <v>0</v>
      </c>
      <c r="X39" s="36"/>
    </row>
    <row r="40" spans="1:24" ht="18" customHeight="1" x14ac:dyDescent="0.25">
      <c r="A40" s="184" t="s">
        <v>69</v>
      </c>
      <c r="B40" s="184" t="s">
        <v>209</v>
      </c>
      <c r="C40" s="126"/>
      <c r="D40" s="89"/>
      <c r="E40" s="124"/>
      <c r="F40" s="276" t="s">
        <v>364</v>
      </c>
      <c r="G40" s="138">
        <f t="shared" si="4"/>
        <v>108</v>
      </c>
      <c r="H40" s="89">
        <v>4</v>
      </c>
      <c r="I40" s="138">
        <f t="shared" si="5"/>
        <v>104</v>
      </c>
      <c r="J40" s="138">
        <f t="shared" si="6"/>
        <v>96</v>
      </c>
      <c r="K40" s="89">
        <v>40</v>
      </c>
      <c r="L40" s="89"/>
      <c r="M40" s="89"/>
      <c r="N40" s="89">
        <v>2</v>
      </c>
      <c r="O40" s="89">
        <v>6</v>
      </c>
      <c r="P40" s="171"/>
      <c r="Q40" s="171"/>
      <c r="R40" s="171">
        <v>96</v>
      </c>
      <c r="S40" s="171"/>
      <c r="T40" s="89"/>
      <c r="U40" s="89"/>
      <c r="V40" s="89"/>
      <c r="W40" s="89"/>
    </row>
    <row r="41" spans="1:24" ht="18" customHeight="1" x14ac:dyDescent="0.25">
      <c r="A41" s="184" t="s">
        <v>70</v>
      </c>
      <c r="B41" s="184" t="s">
        <v>210</v>
      </c>
      <c r="C41" s="126"/>
      <c r="D41" s="89"/>
      <c r="E41" s="124"/>
      <c r="F41" s="277"/>
      <c r="G41" s="138">
        <f t="shared" si="4"/>
        <v>76</v>
      </c>
      <c r="H41" s="89">
        <v>4</v>
      </c>
      <c r="I41" s="138">
        <f t="shared" si="5"/>
        <v>72</v>
      </c>
      <c r="J41" s="138">
        <f t="shared" si="6"/>
        <v>64</v>
      </c>
      <c r="K41" s="89">
        <v>40</v>
      </c>
      <c r="L41" s="89"/>
      <c r="M41" s="89"/>
      <c r="N41" s="89">
        <v>2</v>
      </c>
      <c r="O41" s="89">
        <v>6</v>
      </c>
      <c r="P41" s="171"/>
      <c r="Q41" s="171"/>
      <c r="R41" s="171">
        <v>64</v>
      </c>
      <c r="S41" s="171"/>
      <c r="T41" s="89"/>
      <c r="U41" s="89"/>
      <c r="V41" s="89"/>
      <c r="W41" s="89"/>
    </row>
    <row r="42" spans="1:24" ht="20.25" customHeight="1" x14ac:dyDescent="0.25">
      <c r="A42" s="184" t="s">
        <v>229</v>
      </c>
      <c r="B42" s="184" t="s">
        <v>211</v>
      </c>
      <c r="C42" s="126"/>
      <c r="D42" s="124">
        <v>6</v>
      </c>
      <c r="E42" s="124">
        <v>5.6</v>
      </c>
      <c r="F42" s="186"/>
      <c r="G42" s="138">
        <f t="shared" si="4"/>
        <v>86</v>
      </c>
      <c r="H42" s="89"/>
      <c r="I42" s="138">
        <f t="shared" si="5"/>
        <v>86</v>
      </c>
      <c r="J42" s="138">
        <f t="shared" si="6"/>
        <v>86</v>
      </c>
      <c r="K42" s="89">
        <v>40</v>
      </c>
      <c r="L42" s="89"/>
      <c r="M42" s="89"/>
      <c r="N42" s="89"/>
      <c r="O42" s="89"/>
      <c r="P42" s="171"/>
      <c r="Q42" s="171"/>
      <c r="R42" s="171"/>
      <c r="S42" s="171"/>
      <c r="T42" s="89">
        <f>17*2</f>
        <v>34</v>
      </c>
      <c r="U42" s="89">
        <f>13*4</f>
        <v>52</v>
      </c>
      <c r="V42" s="89"/>
      <c r="W42" s="89"/>
    </row>
    <row r="43" spans="1:24" s="34" customFormat="1" ht="20.25" customHeight="1" x14ac:dyDescent="0.25">
      <c r="A43" s="108" t="s">
        <v>71</v>
      </c>
      <c r="B43" s="109" t="s">
        <v>72</v>
      </c>
      <c r="C43" s="106"/>
      <c r="D43" s="106"/>
      <c r="E43" s="106"/>
      <c r="F43" s="107"/>
      <c r="G43" s="90">
        <f>G44+G45+G46+G47+G48+G49+G50+G51+G52+G53+G54+G55</f>
        <v>1078</v>
      </c>
      <c r="H43" s="90">
        <f t="shared" ref="H43:O43" si="13">H44+H45+H46+H47+H48+H49+H50+H51+H52+H53+H54+H55</f>
        <v>12</v>
      </c>
      <c r="I43" s="90">
        <f t="shared" si="13"/>
        <v>1066</v>
      </c>
      <c r="J43" s="90">
        <f t="shared" si="13"/>
        <v>1034</v>
      </c>
      <c r="K43" s="90">
        <f t="shared" si="13"/>
        <v>500</v>
      </c>
      <c r="L43" s="90">
        <f t="shared" si="13"/>
        <v>0</v>
      </c>
      <c r="M43" s="90">
        <f t="shared" si="13"/>
        <v>0</v>
      </c>
      <c r="N43" s="90">
        <f t="shared" si="13"/>
        <v>8</v>
      </c>
      <c r="O43" s="90">
        <f t="shared" si="13"/>
        <v>24</v>
      </c>
      <c r="P43" s="187">
        <f>P44+P45+P46+P47+P48+P49+P50+P51+P52+P53+P54+P55</f>
        <v>0</v>
      </c>
      <c r="Q43" s="187">
        <f t="shared" ref="Q43:W43" si="14">Q44+Q45+Q46+Q47+Q48+Q49+Q50+Q51+Q52+Q53+Q54+Q55</f>
        <v>0</v>
      </c>
      <c r="R43" s="187">
        <f t="shared" si="14"/>
        <v>192</v>
      </c>
      <c r="S43" s="187">
        <f t="shared" si="14"/>
        <v>480</v>
      </c>
      <c r="T43" s="90">
        <f t="shared" si="14"/>
        <v>170</v>
      </c>
      <c r="U43" s="90">
        <f t="shared" si="14"/>
        <v>117</v>
      </c>
      <c r="V43" s="90">
        <f t="shared" si="14"/>
        <v>51</v>
      </c>
      <c r="W43" s="90">
        <f t="shared" si="14"/>
        <v>24</v>
      </c>
    </row>
    <row r="44" spans="1:24" ht="20.25" customHeight="1" x14ac:dyDescent="0.25">
      <c r="A44" s="64" t="s">
        <v>73</v>
      </c>
      <c r="B44" s="184" t="s">
        <v>212</v>
      </c>
      <c r="C44" s="124"/>
      <c r="D44" s="124"/>
      <c r="E44" s="124"/>
      <c r="F44" s="124">
        <v>3</v>
      </c>
      <c r="G44" s="138">
        <f>H44+I44</f>
        <v>104</v>
      </c>
      <c r="H44" s="89"/>
      <c r="I44" s="138">
        <f>J44+N44+O44</f>
        <v>104</v>
      </c>
      <c r="J44" s="138">
        <f>SUM(P44:W44)</f>
        <v>96</v>
      </c>
      <c r="K44" s="89">
        <v>36</v>
      </c>
      <c r="L44" s="89"/>
      <c r="M44" s="89"/>
      <c r="N44" s="89">
        <v>2</v>
      </c>
      <c r="O44" s="89">
        <v>6</v>
      </c>
      <c r="P44" s="171"/>
      <c r="Q44" s="171"/>
      <c r="R44" s="171">
        <v>96</v>
      </c>
      <c r="S44" s="171"/>
      <c r="T44" s="89"/>
      <c r="U44" s="89"/>
      <c r="V44" s="89"/>
      <c r="W44" s="89"/>
    </row>
    <row r="45" spans="1:24" ht="20.25" customHeight="1" x14ac:dyDescent="0.25">
      <c r="A45" s="64" t="s">
        <v>74</v>
      </c>
      <c r="B45" s="184" t="s">
        <v>213</v>
      </c>
      <c r="C45" s="106"/>
      <c r="D45" s="106">
        <v>3</v>
      </c>
      <c r="E45" s="106"/>
      <c r="F45" s="192"/>
      <c r="G45" s="138">
        <f t="shared" ref="G45:G55" si="15">H45+I45</f>
        <v>72</v>
      </c>
      <c r="H45" s="89"/>
      <c r="I45" s="138">
        <f t="shared" ref="I45:I55" si="16">J45+N45+O45</f>
        <v>72</v>
      </c>
      <c r="J45" s="138">
        <f t="shared" ref="J45:J55" si="17">SUM(P45:W45)</f>
        <v>72</v>
      </c>
      <c r="K45" s="89">
        <v>36</v>
      </c>
      <c r="L45" s="89"/>
      <c r="M45" s="89"/>
      <c r="N45" s="89"/>
      <c r="O45" s="89"/>
      <c r="P45" s="171"/>
      <c r="Q45" s="171"/>
      <c r="R45" s="171">
        <v>32</v>
      </c>
      <c r="S45" s="171">
        <v>40</v>
      </c>
      <c r="T45" s="89"/>
      <c r="U45" s="89"/>
      <c r="V45" s="89"/>
      <c r="W45" s="89"/>
    </row>
    <row r="46" spans="1:24" ht="20.25" customHeight="1" x14ac:dyDescent="0.25">
      <c r="A46" s="64" t="s">
        <v>75</v>
      </c>
      <c r="B46" s="184" t="s">
        <v>214</v>
      </c>
      <c r="C46" s="106"/>
      <c r="D46" s="124">
        <v>4</v>
      </c>
      <c r="E46" s="124"/>
      <c r="F46" s="192"/>
      <c r="G46" s="138">
        <f t="shared" si="15"/>
        <v>80</v>
      </c>
      <c r="H46" s="89"/>
      <c r="I46" s="138">
        <f t="shared" si="16"/>
        <v>80</v>
      </c>
      <c r="J46" s="138">
        <f t="shared" si="17"/>
        <v>80</v>
      </c>
      <c r="K46" s="89">
        <v>34</v>
      </c>
      <c r="L46" s="89"/>
      <c r="M46" s="89"/>
      <c r="N46" s="89"/>
      <c r="O46" s="89"/>
      <c r="P46" s="171"/>
      <c r="Q46" s="171"/>
      <c r="R46" s="171"/>
      <c r="S46" s="171">
        <v>80</v>
      </c>
      <c r="T46" s="89"/>
      <c r="U46" s="89"/>
      <c r="V46" s="89"/>
      <c r="W46" s="89"/>
    </row>
    <row r="47" spans="1:24" ht="20.25" customHeight="1" x14ac:dyDescent="0.25">
      <c r="A47" s="64" t="s">
        <v>76</v>
      </c>
      <c r="B47" s="184" t="s">
        <v>247</v>
      </c>
      <c r="C47" s="124"/>
      <c r="D47" s="106"/>
      <c r="E47" s="106"/>
      <c r="F47" s="107" t="s">
        <v>0</v>
      </c>
      <c r="G47" s="138">
        <f t="shared" si="15"/>
        <v>156</v>
      </c>
      <c r="H47" s="89">
        <v>4</v>
      </c>
      <c r="I47" s="138">
        <f t="shared" si="16"/>
        <v>152</v>
      </c>
      <c r="J47" s="138">
        <f t="shared" si="17"/>
        <v>144</v>
      </c>
      <c r="K47" s="89">
        <v>70</v>
      </c>
      <c r="L47" s="89"/>
      <c r="M47" s="89"/>
      <c r="N47" s="89">
        <v>2</v>
      </c>
      <c r="O47" s="89">
        <v>6</v>
      </c>
      <c r="P47" s="171"/>
      <c r="Q47" s="171"/>
      <c r="R47" s="171">
        <v>64</v>
      </c>
      <c r="S47" s="171">
        <v>80</v>
      </c>
      <c r="T47" s="89"/>
      <c r="U47" s="89"/>
      <c r="V47" s="89"/>
      <c r="W47" s="89"/>
    </row>
    <row r="48" spans="1:24" ht="20.25" customHeight="1" x14ac:dyDescent="0.25">
      <c r="A48" s="64" t="s">
        <v>77</v>
      </c>
      <c r="B48" s="185" t="s">
        <v>215</v>
      </c>
      <c r="C48" s="124"/>
      <c r="D48" s="106">
        <v>8</v>
      </c>
      <c r="E48" s="106">
        <v>5.6</v>
      </c>
      <c r="F48" s="107"/>
      <c r="G48" s="138">
        <f t="shared" si="15"/>
        <v>75</v>
      </c>
      <c r="H48" s="89"/>
      <c r="I48" s="138">
        <f t="shared" si="16"/>
        <v>75</v>
      </c>
      <c r="J48" s="138">
        <f t="shared" si="17"/>
        <v>75</v>
      </c>
      <c r="K48" s="89">
        <v>20</v>
      </c>
      <c r="L48" s="89"/>
      <c r="M48" s="89"/>
      <c r="N48" s="89"/>
      <c r="O48" s="89"/>
      <c r="P48" s="171"/>
      <c r="Q48" s="171"/>
      <c r="R48" s="171"/>
      <c r="S48" s="171"/>
      <c r="T48" s="89"/>
      <c r="U48" s="89"/>
      <c r="V48" s="89">
        <f>17*3</f>
        <v>51</v>
      </c>
      <c r="W48" s="89">
        <f>6*4</f>
        <v>24</v>
      </c>
    </row>
    <row r="49" spans="1:23" ht="20.25" customHeight="1" x14ac:dyDescent="0.25">
      <c r="A49" s="64" t="s">
        <v>78</v>
      </c>
      <c r="B49" s="185" t="s">
        <v>58</v>
      </c>
      <c r="C49" s="124"/>
      <c r="D49" s="106">
        <v>4</v>
      </c>
      <c r="E49" s="106"/>
      <c r="F49" s="107"/>
      <c r="G49" s="138">
        <f t="shared" si="15"/>
        <v>80</v>
      </c>
      <c r="H49" s="89"/>
      <c r="I49" s="138">
        <f t="shared" si="16"/>
        <v>80</v>
      </c>
      <c r="J49" s="138">
        <f t="shared" si="17"/>
        <v>80</v>
      </c>
      <c r="K49" s="89">
        <v>50</v>
      </c>
      <c r="L49" s="89"/>
      <c r="M49" s="89"/>
      <c r="N49" s="89"/>
      <c r="O49" s="89"/>
      <c r="P49" s="171"/>
      <c r="Q49" s="171"/>
      <c r="R49" s="171"/>
      <c r="S49" s="171">
        <v>80</v>
      </c>
      <c r="T49" s="89"/>
      <c r="U49" s="89"/>
      <c r="V49" s="89"/>
      <c r="W49" s="89"/>
    </row>
    <row r="50" spans="1:23" ht="20.25" customHeight="1" x14ac:dyDescent="0.25">
      <c r="A50" s="64" t="s">
        <v>79</v>
      </c>
      <c r="B50" s="185" t="s">
        <v>361</v>
      </c>
      <c r="C50" s="124"/>
      <c r="D50" s="106">
        <v>6</v>
      </c>
      <c r="E50" s="106">
        <v>5.6</v>
      </c>
      <c r="F50" s="107"/>
      <c r="G50" s="138">
        <f t="shared" si="15"/>
        <v>73</v>
      </c>
      <c r="H50" s="89"/>
      <c r="I50" s="138">
        <f t="shared" si="16"/>
        <v>73</v>
      </c>
      <c r="J50" s="138">
        <f t="shared" si="17"/>
        <v>73</v>
      </c>
      <c r="K50" s="89">
        <v>36</v>
      </c>
      <c r="L50" s="89"/>
      <c r="M50" s="89"/>
      <c r="N50" s="89"/>
      <c r="O50" s="89"/>
      <c r="P50" s="171"/>
      <c r="Q50" s="171"/>
      <c r="R50" s="171"/>
      <c r="S50" s="171"/>
      <c r="T50" s="89">
        <f>17*2</f>
        <v>34</v>
      </c>
      <c r="U50" s="89">
        <f>13*3</f>
        <v>39</v>
      </c>
      <c r="V50" s="89"/>
      <c r="W50" s="89"/>
    </row>
    <row r="51" spans="1:23" ht="20.25" customHeight="1" x14ac:dyDescent="0.25">
      <c r="A51" s="64" t="s">
        <v>142</v>
      </c>
      <c r="B51" s="185" t="s">
        <v>248</v>
      </c>
      <c r="C51" s="106"/>
      <c r="D51" s="124"/>
      <c r="E51" s="124"/>
      <c r="F51" s="107" t="s">
        <v>0</v>
      </c>
      <c r="G51" s="138">
        <f t="shared" si="15"/>
        <v>92</v>
      </c>
      <c r="H51" s="89">
        <v>4</v>
      </c>
      <c r="I51" s="138">
        <f t="shared" si="16"/>
        <v>88</v>
      </c>
      <c r="J51" s="138">
        <f t="shared" si="17"/>
        <v>80</v>
      </c>
      <c r="K51" s="89">
        <v>70</v>
      </c>
      <c r="L51" s="89"/>
      <c r="M51" s="89"/>
      <c r="N51" s="89">
        <v>2</v>
      </c>
      <c r="O51" s="89">
        <v>6</v>
      </c>
      <c r="P51" s="171"/>
      <c r="Q51" s="171"/>
      <c r="R51" s="171"/>
      <c r="S51" s="171">
        <v>80</v>
      </c>
      <c r="T51" s="89"/>
      <c r="U51" s="89"/>
      <c r="V51" s="89"/>
      <c r="W51" s="89"/>
    </row>
    <row r="52" spans="1:23" ht="39.75" customHeight="1" x14ac:dyDescent="0.25">
      <c r="A52" s="64" t="s">
        <v>143</v>
      </c>
      <c r="B52" s="184" t="s">
        <v>249</v>
      </c>
      <c r="C52" s="106"/>
      <c r="D52" s="124">
        <v>6</v>
      </c>
      <c r="E52" s="124">
        <v>5.6</v>
      </c>
      <c r="F52" s="107"/>
      <c r="G52" s="138">
        <f t="shared" si="15"/>
        <v>94</v>
      </c>
      <c r="H52" s="89"/>
      <c r="I52" s="138">
        <f t="shared" si="16"/>
        <v>94</v>
      </c>
      <c r="J52" s="138">
        <f t="shared" si="17"/>
        <v>94</v>
      </c>
      <c r="K52" s="89">
        <v>46</v>
      </c>
      <c r="L52" s="89"/>
      <c r="M52" s="89"/>
      <c r="N52" s="89"/>
      <c r="O52" s="89"/>
      <c r="P52" s="171"/>
      <c r="Q52" s="171"/>
      <c r="R52" s="171"/>
      <c r="S52" s="171"/>
      <c r="T52" s="89">
        <f>17*4</f>
        <v>68</v>
      </c>
      <c r="U52" s="89">
        <f>13*2</f>
        <v>26</v>
      </c>
      <c r="V52" s="89"/>
      <c r="W52" s="89"/>
    </row>
    <row r="53" spans="1:23" ht="20.25" customHeight="1" x14ac:dyDescent="0.25">
      <c r="A53" s="64" t="s">
        <v>144</v>
      </c>
      <c r="B53" s="185" t="s">
        <v>216</v>
      </c>
      <c r="C53" s="106"/>
      <c r="D53" s="124">
        <v>4</v>
      </c>
      <c r="E53" s="124"/>
      <c r="F53" s="107"/>
      <c r="G53" s="138">
        <f t="shared" si="15"/>
        <v>80</v>
      </c>
      <c r="H53" s="89"/>
      <c r="I53" s="138">
        <f t="shared" si="16"/>
        <v>80</v>
      </c>
      <c r="J53" s="138">
        <f t="shared" si="17"/>
        <v>80</v>
      </c>
      <c r="K53" s="89">
        <v>26</v>
      </c>
      <c r="L53" s="89"/>
      <c r="M53" s="89"/>
      <c r="N53" s="89"/>
      <c r="O53" s="89"/>
      <c r="P53" s="171"/>
      <c r="Q53" s="171"/>
      <c r="R53" s="171"/>
      <c r="S53" s="171">
        <v>80</v>
      </c>
      <c r="T53" s="89"/>
      <c r="U53" s="89"/>
      <c r="V53" s="89"/>
      <c r="W53" s="89"/>
    </row>
    <row r="54" spans="1:23" ht="20.25" customHeight="1" x14ac:dyDescent="0.25">
      <c r="A54" s="64" t="s">
        <v>217</v>
      </c>
      <c r="B54" s="185" t="s">
        <v>250</v>
      </c>
      <c r="C54" s="106"/>
      <c r="D54" s="124"/>
      <c r="E54" s="124">
        <v>5.6</v>
      </c>
      <c r="F54" s="107" t="s">
        <v>57</v>
      </c>
      <c r="G54" s="138">
        <f t="shared" si="15"/>
        <v>132</v>
      </c>
      <c r="H54" s="89">
        <v>4</v>
      </c>
      <c r="I54" s="138">
        <f t="shared" si="16"/>
        <v>128</v>
      </c>
      <c r="J54" s="138">
        <f t="shared" si="17"/>
        <v>120</v>
      </c>
      <c r="K54" s="89">
        <v>70</v>
      </c>
      <c r="L54" s="89"/>
      <c r="M54" s="89"/>
      <c r="N54" s="89">
        <v>2</v>
      </c>
      <c r="O54" s="89">
        <v>6</v>
      </c>
      <c r="P54" s="171"/>
      <c r="Q54" s="171"/>
      <c r="R54" s="171"/>
      <c r="S54" s="171"/>
      <c r="T54" s="89">
        <f>17*4</f>
        <v>68</v>
      </c>
      <c r="U54" s="89">
        <f>13*4</f>
        <v>52</v>
      </c>
      <c r="V54" s="89"/>
      <c r="W54" s="89"/>
    </row>
    <row r="55" spans="1:23" ht="20.25" customHeight="1" x14ac:dyDescent="0.25">
      <c r="A55" s="64" t="s">
        <v>218</v>
      </c>
      <c r="B55" s="185" t="s">
        <v>365</v>
      </c>
      <c r="C55" s="106"/>
      <c r="D55" s="124">
        <v>4</v>
      </c>
      <c r="E55" s="124"/>
      <c r="F55" s="107"/>
      <c r="G55" s="138">
        <f t="shared" si="15"/>
        <v>40</v>
      </c>
      <c r="H55" s="89"/>
      <c r="I55" s="138">
        <f t="shared" si="16"/>
        <v>40</v>
      </c>
      <c r="J55" s="138">
        <f t="shared" si="17"/>
        <v>40</v>
      </c>
      <c r="K55" s="89">
        <v>6</v>
      </c>
      <c r="L55" s="89"/>
      <c r="M55" s="89"/>
      <c r="N55" s="89"/>
      <c r="O55" s="89"/>
      <c r="P55" s="171"/>
      <c r="Q55" s="171"/>
      <c r="R55" s="171"/>
      <c r="S55" s="171">
        <v>40</v>
      </c>
      <c r="T55" s="89"/>
      <c r="U55" s="89"/>
      <c r="V55" s="89"/>
      <c r="W55" s="89"/>
    </row>
    <row r="56" spans="1:23" s="34" customFormat="1" ht="23.25" customHeight="1" x14ac:dyDescent="0.25">
      <c r="A56" s="110" t="s">
        <v>80</v>
      </c>
      <c r="B56" s="111" t="s">
        <v>37</v>
      </c>
      <c r="C56" s="106"/>
      <c r="D56" s="106"/>
      <c r="E56" s="106"/>
      <c r="F56" s="107"/>
      <c r="G56" s="90">
        <f t="shared" ref="G56:W56" si="18">G57+G63+G69+G74</f>
        <v>2313</v>
      </c>
      <c r="H56" s="90">
        <f t="shared" si="18"/>
        <v>62</v>
      </c>
      <c r="I56" s="90">
        <f t="shared" si="18"/>
        <v>1387</v>
      </c>
      <c r="J56" s="90">
        <f t="shared" si="18"/>
        <v>1337</v>
      </c>
      <c r="K56" s="90">
        <f t="shared" si="18"/>
        <v>600</v>
      </c>
      <c r="L56" s="90">
        <f t="shared" si="18"/>
        <v>60</v>
      </c>
      <c r="M56" s="90">
        <f t="shared" si="18"/>
        <v>864</v>
      </c>
      <c r="N56" s="90">
        <f t="shared" si="18"/>
        <v>20</v>
      </c>
      <c r="O56" s="90">
        <f t="shared" si="18"/>
        <v>30</v>
      </c>
      <c r="P56" s="187">
        <f t="shared" si="18"/>
        <v>0</v>
      </c>
      <c r="Q56" s="187">
        <f t="shared" si="18"/>
        <v>0</v>
      </c>
      <c r="R56" s="187">
        <f t="shared" si="18"/>
        <v>64</v>
      </c>
      <c r="S56" s="187">
        <f t="shared" si="18"/>
        <v>268</v>
      </c>
      <c r="T56" s="90">
        <f t="shared" si="18"/>
        <v>306</v>
      </c>
      <c r="U56" s="90">
        <f t="shared" si="18"/>
        <v>581</v>
      </c>
      <c r="V56" s="90">
        <f t="shared" si="18"/>
        <v>442</v>
      </c>
      <c r="W56" s="90">
        <f t="shared" si="18"/>
        <v>540</v>
      </c>
    </row>
    <row r="57" spans="1:23" ht="40.5" customHeight="1" x14ac:dyDescent="0.25">
      <c r="A57" s="163" t="s">
        <v>81</v>
      </c>
      <c r="B57" s="193" t="s">
        <v>221</v>
      </c>
      <c r="C57" s="106"/>
      <c r="D57" s="106"/>
      <c r="E57" s="106"/>
      <c r="F57" s="107"/>
      <c r="G57" s="90">
        <f>G58+G59+G60+G61+G62</f>
        <v>717</v>
      </c>
      <c r="H57" s="90">
        <f t="shared" ref="H57:O57" si="19">H58+H59+H60+H61+H62</f>
        <v>19</v>
      </c>
      <c r="I57" s="90">
        <f t="shared" si="19"/>
        <v>518</v>
      </c>
      <c r="J57" s="90">
        <f t="shared" si="19"/>
        <v>498</v>
      </c>
      <c r="K57" s="90">
        <f t="shared" si="19"/>
        <v>240</v>
      </c>
      <c r="L57" s="90">
        <f t="shared" si="19"/>
        <v>20</v>
      </c>
      <c r="M57" s="90">
        <f t="shared" si="19"/>
        <v>180</v>
      </c>
      <c r="N57" s="90">
        <f t="shared" si="19"/>
        <v>8</v>
      </c>
      <c r="O57" s="90">
        <f t="shared" si="19"/>
        <v>12</v>
      </c>
      <c r="P57" s="187">
        <f>P58+P59+P60+P61+P62</f>
        <v>0</v>
      </c>
      <c r="Q57" s="187">
        <f t="shared" ref="Q57:W57" si="20">Q58+Q59+Q60+Q61+Q62</f>
        <v>0</v>
      </c>
      <c r="R57" s="187">
        <f t="shared" si="20"/>
        <v>64</v>
      </c>
      <c r="S57" s="187">
        <f t="shared" si="20"/>
        <v>268</v>
      </c>
      <c r="T57" s="90">
        <f t="shared" si="20"/>
        <v>170</v>
      </c>
      <c r="U57" s="90">
        <f t="shared" si="20"/>
        <v>176</v>
      </c>
      <c r="V57" s="90">
        <f t="shared" si="20"/>
        <v>0</v>
      </c>
      <c r="W57" s="90">
        <f t="shared" si="20"/>
        <v>0</v>
      </c>
    </row>
    <row r="58" spans="1:23" ht="21.75" customHeight="1" x14ac:dyDescent="0.25">
      <c r="A58" s="62" t="s">
        <v>112</v>
      </c>
      <c r="B58" s="62" t="s">
        <v>222</v>
      </c>
      <c r="C58" s="124"/>
      <c r="D58" s="106"/>
      <c r="E58" s="124"/>
      <c r="F58" s="278" t="s">
        <v>252</v>
      </c>
      <c r="G58" s="138">
        <f t="shared" si="4"/>
        <v>121</v>
      </c>
      <c r="H58" s="89">
        <v>4</v>
      </c>
      <c r="I58" s="138">
        <f t="shared" si="5"/>
        <v>117</v>
      </c>
      <c r="J58" s="138">
        <f t="shared" si="6"/>
        <v>112</v>
      </c>
      <c r="K58" s="89">
        <v>40</v>
      </c>
      <c r="L58" s="89">
        <v>20</v>
      </c>
      <c r="M58" s="89"/>
      <c r="N58" s="89">
        <v>2</v>
      </c>
      <c r="O58" s="89">
        <v>3</v>
      </c>
      <c r="P58" s="171"/>
      <c r="Q58" s="171"/>
      <c r="R58" s="171">
        <v>32</v>
      </c>
      <c r="S58" s="171">
        <v>80</v>
      </c>
      <c r="T58" s="89"/>
      <c r="U58" s="89"/>
      <c r="V58" s="89"/>
      <c r="W58" s="89"/>
    </row>
    <row r="59" spans="1:23" ht="21.75" customHeight="1" x14ac:dyDescent="0.25">
      <c r="A59" s="62" t="s">
        <v>166</v>
      </c>
      <c r="B59" s="62" t="s">
        <v>223</v>
      </c>
      <c r="C59" s="124"/>
      <c r="D59" s="106"/>
      <c r="E59" s="124"/>
      <c r="F59" s="280"/>
      <c r="G59" s="138">
        <f t="shared" si="4"/>
        <v>121</v>
      </c>
      <c r="H59" s="89">
        <v>4</v>
      </c>
      <c r="I59" s="138">
        <f t="shared" si="5"/>
        <v>117</v>
      </c>
      <c r="J59" s="138">
        <f t="shared" si="6"/>
        <v>112</v>
      </c>
      <c r="K59" s="89">
        <v>40</v>
      </c>
      <c r="L59" s="89"/>
      <c r="M59" s="89"/>
      <c r="N59" s="89">
        <v>2</v>
      </c>
      <c r="O59" s="89">
        <v>3</v>
      </c>
      <c r="P59" s="171"/>
      <c r="Q59" s="171"/>
      <c r="R59" s="171">
        <v>32</v>
      </c>
      <c r="S59" s="171">
        <v>80</v>
      </c>
      <c r="T59" s="89"/>
      <c r="U59" s="89"/>
      <c r="V59" s="89"/>
      <c r="W59" s="89"/>
    </row>
    <row r="60" spans="1:23" ht="21.75" customHeight="1" x14ac:dyDescent="0.25">
      <c r="A60" s="62" t="s">
        <v>240</v>
      </c>
      <c r="B60" s="62" t="s">
        <v>224</v>
      </c>
      <c r="C60" s="106"/>
      <c r="D60" s="106"/>
      <c r="E60" s="124">
        <v>5.6</v>
      </c>
      <c r="F60" s="278" t="s">
        <v>253</v>
      </c>
      <c r="G60" s="138">
        <f t="shared" si="4"/>
        <v>147</v>
      </c>
      <c r="H60" s="89">
        <v>5</v>
      </c>
      <c r="I60" s="138">
        <f t="shared" si="5"/>
        <v>142</v>
      </c>
      <c r="J60" s="138">
        <f t="shared" si="6"/>
        <v>137</v>
      </c>
      <c r="K60" s="89">
        <v>80</v>
      </c>
      <c r="L60" s="89"/>
      <c r="M60" s="89"/>
      <c r="N60" s="89">
        <v>2</v>
      </c>
      <c r="O60" s="89">
        <v>3</v>
      </c>
      <c r="P60" s="171"/>
      <c r="Q60" s="171"/>
      <c r="R60" s="171"/>
      <c r="S60" s="171"/>
      <c r="T60" s="89">
        <f>17*5</f>
        <v>85</v>
      </c>
      <c r="U60" s="89">
        <f>13*4</f>
        <v>52</v>
      </c>
      <c r="V60" s="89"/>
      <c r="W60" s="89"/>
    </row>
    <row r="61" spans="1:23" ht="21.75" customHeight="1" x14ac:dyDescent="0.25">
      <c r="A61" s="62" t="s">
        <v>227</v>
      </c>
      <c r="B61" s="62" t="s">
        <v>225</v>
      </c>
      <c r="C61" s="106"/>
      <c r="D61" s="106"/>
      <c r="E61" s="124">
        <v>5.6</v>
      </c>
      <c r="F61" s="280"/>
      <c r="G61" s="138">
        <f t="shared" si="4"/>
        <v>148</v>
      </c>
      <c r="H61" s="89">
        <v>6</v>
      </c>
      <c r="I61" s="138">
        <f t="shared" si="5"/>
        <v>142</v>
      </c>
      <c r="J61" s="138">
        <f t="shared" si="6"/>
        <v>137</v>
      </c>
      <c r="K61" s="89">
        <v>80</v>
      </c>
      <c r="L61" s="89"/>
      <c r="M61" s="89"/>
      <c r="N61" s="89">
        <v>2</v>
      </c>
      <c r="O61" s="89">
        <v>3</v>
      </c>
      <c r="P61" s="171"/>
      <c r="Q61" s="171"/>
      <c r="R61" s="171"/>
      <c r="S61" s="171"/>
      <c r="T61" s="89">
        <f>17*5</f>
        <v>85</v>
      </c>
      <c r="U61" s="89">
        <f>13*4</f>
        <v>52</v>
      </c>
      <c r="V61" s="89"/>
      <c r="W61" s="89"/>
    </row>
    <row r="62" spans="1:23" ht="21.75" customHeight="1" x14ac:dyDescent="0.25">
      <c r="A62" s="62" t="s">
        <v>165</v>
      </c>
      <c r="B62" s="62" t="s">
        <v>384</v>
      </c>
      <c r="C62" s="106"/>
      <c r="D62" s="106">
        <v>4.5999999999999996</v>
      </c>
      <c r="E62" s="106"/>
      <c r="F62" s="194"/>
      <c r="G62" s="138">
        <f>M62</f>
        <v>180</v>
      </c>
      <c r="H62" s="89"/>
      <c r="I62" s="138"/>
      <c r="J62" s="138"/>
      <c r="K62" s="89"/>
      <c r="L62" s="89"/>
      <c r="M62" s="89">
        <f>SUM(P62:W62)</f>
        <v>180</v>
      </c>
      <c r="N62" s="89"/>
      <c r="O62" s="89"/>
      <c r="P62" s="171"/>
      <c r="Q62" s="171"/>
      <c r="R62" s="171"/>
      <c r="S62" s="171">
        <v>108</v>
      </c>
      <c r="T62" s="89"/>
      <c r="U62" s="89">
        <v>72</v>
      </c>
      <c r="V62" s="89"/>
      <c r="W62" s="89"/>
    </row>
    <row r="63" spans="1:23" s="34" customFormat="1" ht="23.25" customHeight="1" x14ac:dyDescent="0.25">
      <c r="A63" s="164" t="s">
        <v>228</v>
      </c>
      <c r="B63" s="195" t="s">
        <v>226</v>
      </c>
      <c r="C63" s="106"/>
      <c r="D63" s="106"/>
      <c r="E63" s="106"/>
      <c r="F63" s="107"/>
      <c r="G63" s="90">
        <f>G64+G65+G66+G68+G67</f>
        <v>665</v>
      </c>
      <c r="H63" s="90">
        <f t="shared" ref="H63:W63" si="21">H64+H65+H66+H68+H67</f>
        <v>25</v>
      </c>
      <c r="I63" s="90">
        <f t="shared" si="21"/>
        <v>460</v>
      </c>
      <c r="J63" s="90">
        <f t="shared" si="21"/>
        <v>448</v>
      </c>
      <c r="K63" s="90">
        <f t="shared" si="21"/>
        <v>120</v>
      </c>
      <c r="L63" s="90">
        <f t="shared" si="21"/>
        <v>20</v>
      </c>
      <c r="M63" s="90">
        <f t="shared" si="21"/>
        <v>180</v>
      </c>
      <c r="N63" s="90">
        <f t="shared" si="21"/>
        <v>6</v>
      </c>
      <c r="O63" s="90">
        <f t="shared" si="21"/>
        <v>6</v>
      </c>
      <c r="P63" s="187">
        <f t="shared" si="21"/>
        <v>0</v>
      </c>
      <c r="Q63" s="187">
        <f t="shared" si="21"/>
        <v>0</v>
      </c>
      <c r="R63" s="187">
        <f t="shared" si="21"/>
        <v>0</v>
      </c>
      <c r="S63" s="187">
        <f t="shared" si="21"/>
        <v>0</v>
      </c>
      <c r="T63" s="90">
        <f t="shared" si="21"/>
        <v>0</v>
      </c>
      <c r="U63" s="90">
        <f t="shared" si="21"/>
        <v>0</v>
      </c>
      <c r="V63" s="90">
        <f t="shared" si="21"/>
        <v>340</v>
      </c>
      <c r="W63" s="90">
        <f t="shared" si="21"/>
        <v>288</v>
      </c>
    </row>
    <row r="64" spans="1:23" ht="33.75" customHeight="1" x14ac:dyDescent="0.25">
      <c r="A64" s="62" t="s">
        <v>162</v>
      </c>
      <c r="B64" s="62" t="s">
        <v>230</v>
      </c>
      <c r="C64" s="106"/>
      <c r="D64" s="106"/>
      <c r="E64" s="106">
        <v>7.8</v>
      </c>
      <c r="F64" s="278" t="s">
        <v>254</v>
      </c>
      <c r="G64" s="138">
        <f t="shared" si="4"/>
        <v>169</v>
      </c>
      <c r="H64" s="89">
        <v>10</v>
      </c>
      <c r="I64" s="138">
        <f t="shared" si="5"/>
        <v>159</v>
      </c>
      <c r="J64" s="138">
        <f t="shared" si="6"/>
        <v>155</v>
      </c>
      <c r="K64" s="89">
        <v>30</v>
      </c>
      <c r="L64" s="89">
        <v>20</v>
      </c>
      <c r="M64" s="89"/>
      <c r="N64" s="89">
        <v>2</v>
      </c>
      <c r="O64" s="89">
        <v>2</v>
      </c>
      <c r="P64" s="171"/>
      <c r="Q64" s="171"/>
      <c r="R64" s="171"/>
      <c r="S64" s="171"/>
      <c r="T64" s="89"/>
      <c r="U64" s="89"/>
      <c r="V64" s="89">
        <f>17*7</f>
        <v>119</v>
      </c>
      <c r="W64" s="89">
        <f>6*6</f>
        <v>36</v>
      </c>
    </row>
    <row r="65" spans="1:23" ht="33" customHeight="1" x14ac:dyDescent="0.25">
      <c r="A65" s="62" t="s">
        <v>163</v>
      </c>
      <c r="B65" s="196" t="s">
        <v>231</v>
      </c>
      <c r="C65" s="106"/>
      <c r="D65" s="106"/>
      <c r="E65" s="106">
        <v>7.8</v>
      </c>
      <c r="F65" s="279"/>
      <c r="G65" s="138">
        <f t="shared" si="4"/>
        <v>150</v>
      </c>
      <c r="H65" s="89">
        <v>8</v>
      </c>
      <c r="I65" s="138">
        <f t="shared" si="5"/>
        <v>142</v>
      </c>
      <c r="J65" s="138">
        <f t="shared" si="6"/>
        <v>138</v>
      </c>
      <c r="K65" s="89">
        <v>40</v>
      </c>
      <c r="L65" s="89"/>
      <c r="M65" s="89"/>
      <c r="N65" s="89">
        <v>2</v>
      </c>
      <c r="O65" s="89">
        <v>2</v>
      </c>
      <c r="P65" s="171"/>
      <c r="Q65" s="171"/>
      <c r="R65" s="171"/>
      <c r="S65" s="171"/>
      <c r="T65" s="89"/>
      <c r="U65" s="89"/>
      <c r="V65" s="89">
        <f>17*6</f>
        <v>102</v>
      </c>
      <c r="W65" s="89">
        <f>6*6</f>
        <v>36</v>
      </c>
    </row>
    <row r="66" spans="1:23" ht="26.25" customHeight="1" x14ac:dyDescent="0.25">
      <c r="A66" s="62" t="s">
        <v>239</v>
      </c>
      <c r="B66" s="62" t="s">
        <v>232</v>
      </c>
      <c r="C66" s="106"/>
      <c r="D66" s="106"/>
      <c r="E66" s="106">
        <v>7.8</v>
      </c>
      <c r="F66" s="280"/>
      <c r="G66" s="138">
        <f t="shared" si="4"/>
        <v>166</v>
      </c>
      <c r="H66" s="89">
        <v>7</v>
      </c>
      <c r="I66" s="138">
        <f t="shared" si="5"/>
        <v>159</v>
      </c>
      <c r="J66" s="138">
        <f t="shared" si="6"/>
        <v>155</v>
      </c>
      <c r="K66" s="89">
        <v>50</v>
      </c>
      <c r="L66" s="89"/>
      <c r="M66" s="89"/>
      <c r="N66" s="89">
        <v>2</v>
      </c>
      <c r="O66" s="89">
        <v>2</v>
      </c>
      <c r="P66" s="171"/>
      <c r="Q66" s="171"/>
      <c r="R66" s="171"/>
      <c r="S66" s="171"/>
      <c r="T66" s="89"/>
      <c r="U66" s="89"/>
      <c r="V66" s="89">
        <f>17*7</f>
        <v>119</v>
      </c>
      <c r="W66" s="89">
        <f>6*6</f>
        <v>36</v>
      </c>
    </row>
    <row r="67" spans="1:23" ht="26.25" customHeight="1" x14ac:dyDescent="0.25">
      <c r="A67" s="197" t="s">
        <v>387</v>
      </c>
      <c r="B67" s="197" t="s">
        <v>388</v>
      </c>
      <c r="C67" s="106"/>
      <c r="D67" s="106"/>
      <c r="E67" s="106"/>
      <c r="F67" s="219"/>
      <c r="G67" s="138">
        <f>M67</f>
        <v>108</v>
      </c>
      <c r="H67" s="89"/>
      <c r="I67" s="138"/>
      <c r="J67" s="138"/>
      <c r="K67" s="89"/>
      <c r="L67" s="89"/>
      <c r="M67" s="89">
        <f>SUM(P67:W67)</f>
        <v>108</v>
      </c>
      <c r="N67" s="89"/>
      <c r="O67" s="89"/>
      <c r="P67" s="221"/>
      <c r="Q67" s="221"/>
      <c r="R67" s="221"/>
      <c r="S67" s="221"/>
      <c r="T67" s="89"/>
      <c r="U67" s="89"/>
      <c r="V67" s="89"/>
      <c r="W67" s="89">
        <v>108</v>
      </c>
    </row>
    <row r="68" spans="1:23" ht="20.25" customHeight="1" x14ac:dyDescent="0.25">
      <c r="A68" s="197" t="s">
        <v>164</v>
      </c>
      <c r="B68" s="197" t="s">
        <v>389</v>
      </c>
      <c r="C68" s="106"/>
      <c r="D68" s="124">
        <v>8</v>
      </c>
      <c r="E68" s="124"/>
      <c r="F68" s="107"/>
      <c r="G68" s="138">
        <f>M68</f>
        <v>72</v>
      </c>
      <c r="H68" s="89"/>
      <c r="I68" s="138"/>
      <c r="J68" s="138"/>
      <c r="K68" s="89"/>
      <c r="L68" s="89"/>
      <c r="M68" s="89">
        <f>SUM(P68:W68)</f>
        <v>72</v>
      </c>
      <c r="N68" s="89"/>
      <c r="O68" s="89"/>
      <c r="P68" s="171"/>
      <c r="Q68" s="171"/>
      <c r="R68" s="171"/>
      <c r="S68" s="171"/>
      <c r="T68" s="89"/>
      <c r="U68" s="89"/>
      <c r="V68" s="89"/>
      <c r="W68" s="89">
        <v>72</v>
      </c>
    </row>
    <row r="69" spans="1:23" s="34" customFormat="1" ht="48.75" customHeight="1" x14ac:dyDescent="0.25">
      <c r="A69" s="198" t="s">
        <v>243</v>
      </c>
      <c r="B69" s="198" t="s">
        <v>233</v>
      </c>
      <c r="C69" s="106"/>
      <c r="D69" s="106"/>
      <c r="E69" s="106"/>
      <c r="F69" s="107"/>
      <c r="G69" s="90">
        <f>G70+G71+G73+G72</f>
        <v>563</v>
      </c>
      <c r="H69" s="90">
        <f t="shared" ref="H69:W69" si="22">H70+H71+H73+H72</f>
        <v>12</v>
      </c>
      <c r="I69" s="90">
        <f t="shared" si="22"/>
        <v>263</v>
      </c>
      <c r="J69" s="90">
        <f t="shared" si="22"/>
        <v>253</v>
      </c>
      <c r="K69" s="90">
        <f t="shared" si="22"/>
        <v>160</v>
      </c>
      <c r="L69" s="90">
        <f t="shared" si="22"/>
        <v>0</v>
      </c>
      <c r="M69" s="90">
        <f t="shared" si="22"/>
        <v>288</v>
      </c>
      <c r="N69" s="90">
        <f t="shared" si="22"/>
        <v>4</v>
      </c>
      <c r="O69" s="90">
        <f t="shared" si="22"/>
        <v>6</v>
      </c>
      <c r="P69" s="187">
        <f t="shared" si="22"/>
        <v>0</v>
      </c>
      <c r="Q69" s="187">
        <f t="shared" si="22"/>
        <v>0</v>
      </c>
      <c r="R69" s="187">
        <f t="shared" si="22"/>
        <v>0</v>
      </c>
      <c r="S69" s="187">
        <f t="shared" si="22"/>
        <v>0</v>
      </c>
      <c r="T69" s="90">
        <f t="shared" si="22"/>
        <v>136</v>
      </c>
      <c r="U69" s="90">
        <f t="shared" si="22"/>
        <v>405</v>
      </c>
      <c r="V69" s="90">
        <f t="shared" si="22"/>
        <v>0</v>
      </c>
      <c r="W69" s="90">
        <f t="shared" si="22"/>
        <v>0</v>
      </c>
    </row>
    <row r="70" spans="1:23" ht="24" customHeight="1" x14ac:dyDescent="0.25">
      <c r="A70" s="62" t="s">
        <v>114</v>
      </c>
      <c r="B70" s="62" t="s">
        <v>234</v>
      </c>
      <c r="C70" s="106"/>
      <c r="D70" s="106"/>
      <c r="E70" s="106">
        <v>5.6</v>
      </c>
      <c r="F70" s="281" t="s">
        <v>253</v>
      </c>
      <c r="G70" s="138">
        <f t="shared" si="4"/>
        <v>144</v>
      </c>
      <c r="H70" s="89">
        <v>6</v>
      </c>
      <c r="I70" s="138">
        <f t="shared" si="5"/>
        <v>138</v>
      </c>
      <c r="J70" s="138">
        <f t="shared" si="6"/>
        <v>133</v>
      </c>
      <c r="K70" s="89">
        <v>80</v>
      </c>
      <c r="L70" s="89"/>
      <c r="M70" s="89"/>
      <c r="N70" s="89">
        <v>2</v>
      </c>
      <c r="O70" s="89">
        <v>3</v>
      </c>
      <c r="P70" s="171"/>
      <c r="Q70" s="171"/>
      <c r="R70" s="171"/>
      <c r="S70" s="171"/>
      <c r="T70" s="89">
        <f>17*4</f>
        <v>68</v>
      </c>
      <c r="U70" s="89">
        <f>13*5</f>
        <v>65</v>
      </c>
      <c r="V70" s="89"/>
      <c r="W70" s="89"/>
    </row>
    <row r="71" spans="1:23" ht="25.5" customHeight="1" x14ac:dyDescent="0.25">
      <c r="A71" s="62" t="s">
        <v>115</v>
      </c>
      <c r="B71" s="62" t="s">
        <v>235</v>
      </c>
      <c r="C71" s="106"/>
      <c r="D71" s="106"/>
      <c r="E71" s="106">
        <v>5.6</v>
      </c>
      <c r="F71" s="282"/>
      <c r="G71" s="138">
        <f t="shared" si="4"/>
        <v>131</v>
      </c>
      <c r="H71" s="89">
        <v>6</v>
      </c>
      <c r="I71" s="138">
        <f t="shared" si="5"/>
        <v>125</v>
      </c>
      <c r="J71" s="138">
        <f t="shared" si="6"/>
        <v>120</v>
      </c>
      <c r="K71" s="89">
        <v>80</v>
      </c>
      <c r="L71" s="89"/>
      <c r="M71" s="89"/>
      <c r="N71" s="89">
        <v>2</v>
      </c>
      <c r="O71" s="89">
        <v>3</v>
      </c>
      <c r="P71" s="171"/>
      <c r="Q71" s="171"/>
      <c r="R71" s="171"/>
      <c r="S71" s="171"/>
      <c r="T71" s="89">
        <f>17*4</f>
        <v>68</v>
      </c>
      <c r="U71" s="89">
        <f>13*4</f>
        <v>52</v>
      </c>
      <c r="V71" s="89"/>
      <c r="W71" s="89"/>
    </row>
    <row r="72" spans="1:23" ht="25.5" customHeight="1" x14ac:dyDescent="0.25">
      <c r="A72" s="62" t="s">
        <v>385</v>
      </c>
      <c r="B72" s="62" t="s">
        <v>386</v>
      </c>
      <c r="C72" s="106"/>
      <c r="D72" s="106"/>
      <c r="E72" s="106"/>
      <c r="F72" s="220"/>
      <c r="G72" s="138">
        <f>M72</f>
        <v>108</v>
      </c>
      <c r="H72" s="89"/>
      <c r="I72" s="138"/>
      <c r="J72" s="138"/>
      <c r="K72" s="89"/>
      <c r="L72" s="89"/>
      <c r="M72" s="89">
        <f>SUM(P72:W72)</f>
        <v>108</v>
      </c>
      <c r="N72" s="89"/>
      <c r="O72" s="89"/>
      <c r="P72" s="221"/>
      <c r="Q72" s="221"/>
      <c r="R72" s="221"/>
      <c r="S72" s="221"/>
      <c r="T72" s="89"/>
      <c r="U72" s="89">
        <v>108</v>
      </c>
      <c r="V72" s="89"/>
      <c r="W72" s="89"/>
    </row>
    <row r="73" spans="1:23" ht="19.5" customHeight="1" x14ac:dyDescent="0.25">
      <c r="A73" s="62" t="s">
        <v>236</v>
      </c>
      <c r="B73" s="62" t="s">
        <v>383</v>
      </c>
      <c r="C73" s="106"/>
      <c r="D73" s="124">
        <v>6</v>
      </c>
      <c r="E73" s="124"/>
      <c r="F73" s="107"/>
      <c r="G73" s="138">
        <f>M73</f>
        <v>180</v>
      </c>
      <c r="H73" s="89"/>
      <c r="I73" s="138"/>
      <c r="J73" s="138"/>
      <c r="K73" s="89"/>
      <c r="L73" s="89"/>
      <c r="M73" s="89">
        <f>SUM(P73:W73)</f>
        <v>180</v>
      </c>
      <c r="N73" s="89"/>
      <c r="O73" s="89"/>
      <c r="P73" s="171"/>
      <c r="Q73" s="171"/>
      <c r="R73" s="171"/>
      <c r="S73" s="171"/>
      <c r="T73" s="89"/>
      <c r="U73" s="89">
        <v>180</v>
      </c>
      <c r="V73" s="89"/>
      <c r="W73" s="89"/>
    </row>
    <row r="74" spans="1:23" s="34" customFormat="1" ht="18.75" customHeight="1" x14ac:dyDescent="0.25">
      <c r="A74" s="165" t="s">
        <v>349</v>
      </c>
      <c r="B74" s="199" t="s">
        <v>237</v>
      </c>
      <c r="C74" s="106"/>
      <c r="D74" s="106"/>
      <c r="E74" s="106"/>
      <c r="F74" s="107"/>
      <c r="G74" s="90">
        <f>G75+G76+G77</f>
        <v>368</v>
      </c>
      <c r="H74" s="90">
        <f t="shared" ref="H74:O74" si="23">H75+H76+H77</f>
        <v>6</v>
      </c>
      <c r="I74" s="90">
        <f t="shared" si="23"/>
        <v>146</v>
      </c>
      <c r="J74" s="90">
        <f t="shared" si="23"/>
        <v>138</v>
      </c>
      <c r="K74" s="90">
        <f t="shared" si="23"/>
        <v>80</v>
      </c>
      <c r="L74" s="90">
        <f t="shared" si="23"/>
        <v>20</v>
      </c>
      <c r="M74" s="90">
        <f t="shared" si="23"/>
        <v>216</v>
      </c>
      <c r="N74" s="90">
        <f t="shared" si="23"/>
        <v>2</v>
      </c>
      <c r="O74" s="90">
        <f t="shared" si="23"/>
        <v>6</v>
      </c>
      <c r="P74" s="187">
        <f>P75+P76+P77</f>
        <v>0</v>
      </c>
      <c r="Q74" s="187">
        <f t="shared" ref="Q74:W74" si="24">Q75+Q76+Q77</f>
        <v>0</v>
      </c>
      <c r="R74" s="187">
        <f t="shared" si="24"/>
        <v>0</v>
      </c>
      <c r="S74" s="187">
        <f t="shared" si="24"/>
        <v>0</v>
      </c>
      <c r="T74" s="90">
        <f t="shared" si="24"/>
        <v>0</v>
      </c>
      <c r="U74" s="90">
        <f t="shared" si="24"/>
        <v>0</v>
      </c>
      <c r="V74" s="90">
        <f t="shared" si="24"/>
        <v>102</v>
      </c>
      <c r="W74" s="90">
        <f t="shared" si="24"/>
        <v>252</v>
      </c>
    </row>
    <row r="75" spans="1:23" ht="20.25" customHeight="1" x14ac:dyDescent="0.25">
      <c r="A75" s="62" t="s">
        <v>244</v>
      </c>
      <c r="B75" s="62" t="s">
        <v>238</v>
      </c>
      <c r="C75" s="106"/>
      <c r="D75" s="106"/>
      <c r="E75" s="106">
        <v>7.8</v>
      </c>
      <c r="F75" s="107" t="s">
        <v>254</v>
      </c>
      <c r="G75" s="138">
        <f t="shared" si="4"/>
        <v>152</v>
      </c>
      <c r="H75" s="89">
        <v>6</v>
      </c>
      <c r="I75" s="138">
        <f t="shared" si="5"/>
        <v>146</v>
      </c>
      <c r="J75" s="138">
        <f>SUM(P75:W75)</f>
        <v>138</v>
      </c>
      <c r="K75" s="89">
        <v>80</v>
      </c>
      <c r="L75" s="89">
        <v>20</v>
      </c>
      <c r="M75" s="89"/>
      <c r="N75" s="89">
        <v>2</v>
      </c>
      <c r="O75" s="89">
        <v>6</v>
      </c>
      <c r="P75" s="171"/>
      <c r="Q75" s="171"/>
      <c r="R75" s="171"/>
      <c r="S75" s="171"/>
      <c r="T75" s="89"/>
      <c r="U75" s="89"/>
      <c r="V75" s="89">
        <f>17*6</f>
        <v>102</v>
      </c>
      <c r="W75" s="89">
        <f>6*6</f>
        <v>36</v>
      </c>
    </row>
    <row r="76" spans="1:23" ht="20.25" customHeight="1" x14ac:dyDescent="0.25">
      <c r="A76" s="62" t="s">
        <v>245</v>
      </c>
      <c r="B76" s="62" t="s">
        <v>251</v>
      </c>
      <c r="C76" s="106"/>
      <c r="D76" s="124">
        <v>8</v>
      </c>
      <c r="E76" s="124"/>
      <c r="F76" s="107"/>
      <c r="G76" s="138">
        <f>M76</f>
        <v>72</v>
      </c>
      <c r="H76" s="89"/>
      <c r="I76" s="138"/>
      <c r="J76" s="138"/>
      <c r="K76" s="89"/>
      <c r="L76" s="89"/>
      <c r="M76" s="89">
        <f>SUM(P76:W76)</f>
        <v>72</v>
      </c>
      <c r="N76" s="89"/>
      <c r="O76" s="89"/>
      <c r="P76" s="171"/>
      <c r="Q76" s="171"/>
      <c r="R76" s="171"/>
      <c r="S76" s="171"/>
      <c r="T76" s="89"/>
      <c r="U76" s="89"/>
      <c r="V76" s="89"/>
      <c r="W76" s="89">
        <v>72</v>
      </c>
    </row>
    <row r="77" spans="1:23" ht="20.25" customHeight="1" x14ac:dyDescent="0.25">
      <c r="A77" s="140" t="s">
        <v>368</v>
      </c>
      <c r="B77" s="141" t="s">
        <v>369</v>
      </c>
      <c r="C77" s="106"/>
      <c r="D77" s="90">
        <v>8</v>
      </c>
      <c r="E77" s="124"/>
      <c r="F77" s="107"/>
      <c r="G77" s="138">
        <f>M77</f>
        <v>144</v>
      </c>
      <c r="H77" s="89"/>
      <c r="I77" s="138"/>
      <c r="J77" s="138"/>
      <c r="K77" s="89"/>
      <c r="L77" s="89"/>
      <c r="M77" s="89">
        <f>SUM(P77:W77)</f>
        <v>144</v>
      </c>
      <c r="N77" s="89"/>
      <c r="O77" s="89"/>
      <c r="P77" s="171"/>
      <c r="Q77" s="171"/>
      <c r="R77" s="171"/>
      <c r="S77" s="171"/>
      <c r="T77" s="89"/>
      <c r="U77" s="89"/>
      <c r="V77" s="89"/>
      <c r="W77" s="89">
        <v>144</v>
      </c>
    </row>
    <row r="78" spans="1:23" ht="20.25" customHeight="1" x14ac:dyDescent="0.25">
      <c r="A78" s="140"/>
      <c r="B78" s="141"/>
      <c r="C78" s="106"/>
      <c r="D78" s="90"/>
      <c r="E78" s="124"/>
      <c r="F78" s="107"/>
      <c r="G78" s="138"/>
      <c r="H78" s="89"/>
      <c r="I78" s="138"/>
      <c r="J78" s="138"/>
      <c r="K78" s="89"/>
      <c r="L78" s="89"/>
      <c r="M78" s="89"/>
      <c r="N78" s="89"/>
      <c r="O78" s="89"/>
      <c r="P78" s="171">
        <v>0</v>
      </c>
      <c r="Q78" s="171">
        <v>0</v>
      </c>
      <c r="R78" s="171">
        <v>0</v>
      </c>
      <c r="S78" s="171">
        <v>0</v>
      </c>
      <c r="T78" s="89">
        <v>0</v>
      </c>
      <c r="U78" s="89">
        <v>0</v>
      </c>
      <c r="V78" s="89">
        <v>0</v>
      </c>
      <c r="W78" s="124">
        <v>144</v>
      </c>
    </row>
    <row r="79" spans="1:23" ht="21" customHeight="1" x14ac:dyDescent="0.25">
      <c r="A79" s="135"/>
      <c r="B79" s="62" t="s">
        <v>39</v>
      </c>
      <c r="C79" s="89"/>
      <c r="D79" s="89"/>
      <c r="E79" s="89"/>
      <c r="F79" s="89"/>
      <c r="G79" s="142">
        <v>252</v>
      </c>
      <c r="H79" s="142"/>
      <c r="I79" s="142"/>
      <c r="J79" s="142"/>
      <c r="K79" s="142"/>
      <c r="L79" s="142"/>
      <c r="M79" s="142"/>
      <c r="N79" s="142"/>
      <c r="O79" s="142"/>
      <c r="P79" s="189">
        <v>0</v>
      </c>
      <c r="Q79" s="189">
        <v>72</v>
      </c>
      <c r="R79" s="189">
        <v>36</v>
      </c>
      <c r="S79" s="189">
        <v>36</v>
      </c>
      <c r="T79" s="124">
        <v>0</v>
      </c>
      <c r="U79" s="124">
        <v>72</v>
      </c>
      <c r="V79" s="124">
        <v>0</v>
      </c>
      <c r="W79" s="124">
        <v>36</v>
      </c>
    </row>
    <row r="80" spans="1:23" ht="19.5" customHeight="1" x14ac:dyDescent="0.25">
      <c r="A80" s="135"/>
      <c r="B80" s="62" t="s">
        <v>38</v>
      </c>
      <c r="C80" s="124"/>
      <c r="D80" s="124"/>
      <c r="E80" s="124"/>
      <c r="F80" s="124"/>
      <c r="G80" s="142">
        <f>SUM(P80:W80)</f>
        <v>468</v>
      </c>
      <c r="H80" s="142"/>
      <c r="I80" s="142"/>
      <c r="J80" s="142"/>
      <c r="K80" s="142"/>
      <c r="L80" s="142"/>
      <c r="M80" s="142"/>
      <c r="N80" s="142"/>
      <c r="O80" s="142"/>
      <c r="P80" s="171">
        <f>P62+P72+P76+P67</f>
        <v>0</v>
      </c>
      <c r="Q80" s="221">
        <f t="shared" ref="Q80:W80" si="25">Q62+Q72+Q76+Q67</f>
        <v>0</v>
      </c>
      <c r="R80" s="221">
        <f t="shared" si="25"/>
        <v>0</v>
      </c>
      <c r="S80" s="221">
        <f t="shared" si="25"/>
        <v>108</v>
      </c>
      <c r="T80" s="89">
        <f t="shared" si="25"/>
        <v>0</v>
      </c>
      <c r="U80" s="89">
        <f t="shared" si="25"/>
        <v>180</v>
      </c>
      <c r="V80" s="89">
        <f t="shared" si="25"/>
        <v>0</v>
      </c>
      <c r="W80" s="89">
        <f t="shared" si="25"/>
        <v>180</v>
      </c>
    </row>
    <row r="81" spans="1:24" ht="19.5" customHeight="1" x14ac:dyDescent="0.25">
      <c r="A81" s="135"/>
      <c r="B81" s="62" t="s">
        <v>118</v>
      </c>
      <c r="C81" s="124"/>
      <c r="D81" s="124"/>
      <c r="E81" s="124"/>
      <c r="F81" s="124"/>
      <c r="G81" s="142">
        <f>SUM(P81:W81)</f>
        <v>396</v>
      </c>
      <c r="H81" s="142"/>
      <c r="I81" s="142"/>
      <c r="J81" s="142"/>
      <c r="K81" s="142"/>
      <c r="L81" s="142"/>
      <c r="M81" s="142"/>
      <c r="N81" s="142"/>
      <c r="O81" s="142"/>
      <c r="P81" s="171">
        <f>P68+P73+P77</f>
        <v>0</v>
      </c>
      <c r="Q81" s="221">
        <f t="shared" ref="Q81:W81" si="26">Q68+Q73+Q77</f>
        <v>0</v>
      </c>
      <c r="R81" s="221">
        <f t="shared" si="26"/>
        <v>0</v>
      </c>
      <c r="S81" s="221">
        <f t="shared" si="26"/>
        <v>0</v>
      </c>
      <c r="T81" s="89">
        <f t="shared" si="26"/>
        <v>0</v>
      </c>
      <c r="U81" s="89">
        <f t="shared" si="26"/>
        <v>180</v>
      </c>
      <c r="V81" s="89">
        <f t="shared" si="26"/>
        <v>0</v>
      </c>
      <c r="W81" s="89">
        <f t="shared" si="26"/>
        <v>216</v>
      </c>
    </row>
    <row r="82" spans="1:24" ht="19.5" customHeight="1" x14ac:dyDescent="0.25">
      <c r="A82" s="135"/>
      <c r="B82" s="62" t="s">
        <v>40</v>
      </c>
      <c r="C82" s="124"/>
      <c r="D82" s="124"/>
      <c r="E82" s="124"/>
      <c r="F82" s="124"/>
      <c r="G82" s="142">
        <f>G80+G81</f>
        <v>864</v>
      </c>
      <c r="H82" s="142"/>
      <c r="I82" s="142"/>
      <c r="J82" s="142"/>
      <c r="K82" s="142"/>
      <c r="L82" s="142"/>
      <c r="M82" s="142"/>
      <c r="N82" s="142"/>
      <c r="O82" s="142"/>
      <c r="P82" s="171">
        <f>P80+P81</f>
        <v>0</v>
      </c>
      <c r="Q82" s="171">
        <f t="shared" ref="Q82:W82" si="27">Q80+Q81</f>
        <v>0</v>
      </c>
      <c r="R82" s="171">
        <f t="shared" si="27"/>
        <v>0</v>
      </c>
      <c r="S82" s="171">
        <f t="shared" si="27"/>
        <v>108</v>
      </c>
      <c r="T82" s="89">
        <f t="shared" si="27"/>
        <v>0</v>
      </c>
      <c r="U82" s="89">
        <f t="shared" si="27"/>
        <v>360</v>
      </c>
      <c r="V82" s="89">
        <f t="shared" si="27"/>
        <v>0</v>
      </c>
      <c r="W82" s="89">
        <f t="shared" si="27"/>
        <v>396</v>
      </c>
    </row>
    <row r="83" spans="1:24" ht="19.5" customHeight="1" x14ac:dyDescent="0.25">
      <c r="A83" s="135"/>
      <c r="B83" s="62" t="s">
        <v>88</v>
      </c>
      <c r="C83" s="124"/>
      <c r="D83" s="124"/>
      <c r="E83" s="124"/>
      <c r="F83" s="124"/>
      <c r="G83" s="143">
        <v>36</v>
      </c>
      <c r="H83" s="143"/>
      <c r="I83" s="143"/>
      <c r="J83" s="143"/>
      <c r="K83" s="143"/>
      <c r="L83" s="143"/>
      <c r="M83" s="143"/>
      <c r="N83" s="143"/>
      <c r="O83" s="143"/>
      <c r="P83" s="204">
        <f>P13/P8</f>
        <v>36</v>
      </c>
      <c r="Q83" s="204">
        <f t="shared" ref="Q83:W83" si="28">Q13/Q8</f>
        <v>36</v>
      </c>
      <c r="R83" s="204">
        <f t="shared" si="28"/>
        <v>36</v>
      </c>
      <c r="S83" s="204">
        <f t="shared" si="28"/>
        <v>36</v>
      </c>
      <c r="T83" s="152">
        <f t="shared" si="28"/>
        <v>36</v>
      </c>
      <c r="U83" s="152">
        <f t="shared" si="28"/>
        <v>36</v>
      </c>
      <c r="V83" s="152">
        <f t="shared" si="28"/>
        <v>36</v>
      </c>
      <c r="W83" s="152">
        <f t="shared" si="28"/>
        <v>36</v>
      </c>
    </row>
    <row r="84" spans="1:24" ht="19.5" customHeight="1" x14ac:dyDescent="0.25">
      <c r="A84" s="144" t="s">
        <v>161</v>
      </c>
      <c r="B84" s="145" t="s">
        <v>4</v>
      </c>
      <c r="C84" s="146"/>
      <c r="D84" s="146"/>
      <c r="E84" s="146"/>
      <c r="F84" s="146"/>
      <c r="G84" s="142">
        <v>216</v>
      </c>
      <c r="H84" s="147"/>
      <c r="I84" s="148"/>
      <c r="J84" s="148"/>
      <c r="K84" s="148"/>
      <c r="L84" s="148"/>
      <c r="M84" s="148"/>
      <c r="N84" s="148"/>
      <c r="O84" s="148"/>
      <c r="P84" s="171">
        <v>0</v>
      </c>
      <c r="Q84" s="171">
        <v>0</v>
      </c>
      <c r="R84" s="171">
        <v>0</v>
      </c>
      <c r="S84" s="171">
        <v>0</v>
      </c>
      <c r="T84" s="89">
        <v>0</v>
      </c>
      <c r="U84" s="89">
        <v>0</v>
      </c>
      <c r="V84" s="89">
        <v>0</v>
      </c>
      <c r="W84" s="124">
        <v>216</v>
      </c>
    </row>
    <row r="85" spans="1:24" ht="23.25" customHeight="1" x14ac:dyDescent="0.25">
      <c r="A85" s="263" t="s">
        <v>42</v>
      </c>
      <c r="B85" s="263"/>
      <c r="C85" s="146"/>
      <c r="D85" s="146"/>
      <c r="E85" s="146"/>
      <c r="F85" s="146"/>
      <c r="G85" s="143">
        <f>G13</f>
        <v>5940</v>
      </c>
      <c r="H85" s="143">
        <f t="shared" ref="H85:O85" si="29">H13</f>
        <v>82</v>
      </c>
      <c r="I85" s="143">
        <f t="shared" si="29"/>
        <v>4778</v>
      </c>
      <c r="J85" s="143">
        <f t="shared" si="29"/>
        <v>4608</v>
      </c>
      <c r="K85" s="143">
        <f t="shared" si="29"/>
        <v>2229</v>
      </c>
      <c r="L85" s="143">
        <f t="shared" si="29"/>
        <v>88</v>
      </c>
      <c r="M85" s="143">
        <f t="shared" si="29"/>
        <v>864</v>
      </c>
      <c r="N85" s="143">
        <f t="shared" si="29"/>
        <v>68</v>
      </c>
      <c r="O85" s="143">
        <f t="shared" si="29"/>
        <v>102</v>
      </c>
      <c r="P85" s="187">
        <f>P13</f>
        <v>612</v>
      </c>
      <c r="Q85" s="187">
        <f t="shared" ref="Q85:W85" si="30">Q13</f>
        <v>864</v>
      </c>
      <c r="R85" s="187">
        <f t="shared" si="30"/>
        <v>612</v>
      </c>
      <c r="S85" s="187">
        <f t="shared" si="30"/>
        <v>864</v>
      </c>
      <c r="T85" s="90">
        <f t="shared" si="30"/>
        <v>612</v>
      </c>
      <c r="U85" s="90">
        <f t="shared" si="30"/>
        <v>900</v>
      </c>
      <c r="V85" s="90">
        <f t="shared" si="30"/>
        <v>612</v>
      </c>
      <c r="W85" s="90">
        <f t="shared" si="30"/>
        <v>864</v>
      </c>
      <c r="X85" s="38"/>
    </row>
    <row r="86" spans="1:24" ht="23.25" customHeight="1" x14ac:dyDescent="0.25">
      <c r="A86" s="39"/>
      <c r="B86" s="40"/>
    </row>
    <row r="87" spans="1:24" ht="23.25" customHeight="1" x14ac:dyDescent="0.25">
      <c r="A87" s="39"/>
      <c r="B87" s="40"/>
    </row>
    <row r="88" spans="1:24" ht="35.25" customHeight="1" x14ac:dyDescent="0.25">
      <c r="A88" s="261"/>
      <c r="B88" s="261"/>
    </row>
    <row r="89" spans="1:24" ht="23.25" customHeight="1" x14ac:dyDescent="0.25">
      <c r="A89" s="42"/>
      <c r="B89" s="42"/>
    </row>
    <row r="90" spans="1:24" ht="23.25" customHeight="1" x14ac:dyDescent="0.25">
      <c r="B90" s="44"/>
    </row>
  </sheetData>
  <mergeCells count="39">
    <mergeCell ref="F15:F16"/>
    <mergeCell ref="F29:F30"/>
    <mergeCell ref="F40:F41"/>
    <mergeCell ref="F64:F66"/>
    <mergeCell ref="F70:F71"/>
    <mergeCell ref="F58:F59"/>
    <mergeCell ref="F60:F61"/>
    <mergeCell ref="W10:W11"/>
    <mergeCell ref="A1:U1"/>
    <mergeCell ref="A2:A11"/>
    <mergeCell ref="B2:B11"/>
    <mergeCell ref="G2:G11"/>
    <mergeCell ref="H2:O5"/>
    <mergeCell ref="R6:S6"/>
    <mergeCell ref="T6:U6"/>
    <mergeCell ref="I8:I11"/>
    <mergeCell ref="J9:J11"/>
    <mergeCell ref="K9:K11"/>
    <mergeCell ref="O9:O11"/>
    <mergeCell ref="M9:M11"/>
    <mergeCell ref="T10:T11"/>
    <mergeCell ref="S10:S11"/>
    <mergeCell ref="V6:W6"/>
    <mergeCell ref="V10:V11"/>
    <mergeCell ref="U10:U11"/>
    <mergeCell ref="A88:B88"/>
    <mergeCell ref="P10:P11"/>
    <mergeCell ref="Q10:Q11"/>
    <mergeCell ref="R10:R11"/>
    <mergeCell ref="A85:B85"/>
    <mergeCell ref="H6:H11"/>
    <mergeCell ref="I6:O6"/>
    <mergeCell ref="N9:N11"/>
    <mergeCell ref="I7:O7"/>
    <mergeCell ref="J8:O8"/>
    <mergeCell ref="P6:Q6"/>
    <mergeCell ref="L9:L11"/>
    <mergeCell ref="C2:F10"/>
    <mergeCell ref="P2:W5"/>
  </mergeCells>
  <phoneticPr fontId="14" type="noConversion"/>
  <pageMargins left="0" right="0" top="0" bottom="0" header="0" footer="0"/>
  <pageSetup paperSize="9" scale="47" fitToHeight="0" orientation="landscape" r:id="rId1"/>
  <rowBreaks count="1" manualBreakCount="1">
    <brk id="55"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view="pageBreakPreview" zoomScale="130" zoomScaleNormal="100" zoomScaleSheetLayoutView="130" workbookViewId="0">
      <selection activeCell="F7" sqref="F7"/>
    </sheetView>
  </sheetViews>
  <sheetFormatPr defaultRowHeight="18" x14ac:dyDescent="0.25"/>
  <cols>
    <col min="1" max="1" width="5.42578125" style="2" customWidth="1"/>
    <col min="2" max="2" width="71.5703125" style="1" customWidth="1"/>
    <col min="3" max="16384" width="9.140625" style="1"/>
  </cols>
  <sheetData>
    <row r="1" spans="1:2" ht="51.75" customHeight="1" x14ac:dyDescent="0.25">
      <c r="A1" s="283" t="s">
        <v>91</v>
      </c>
      <c r="B1" s="283"/>
    </row>
    <row r="2" spans="1:2" ht="20.25" x14ac:dyDescent="0.3">
      <c r="A2" s="153"/>
      <c r="B2" s="154"/>
    </row>
    <row r="3" spans="1:2" ht="20.25" x14ac:dyDescent="0.25">
      <c r="A3" s="155" t="s">
        <v>92</v>
      </c>
      <c r="B3" s="156" t="s">
        <v>46</v>
      </c>
    </row>
    <row r="4" spans="1:2" ht="20.25" x14ac:dyDescent="0.25">
      <c r="A4" s="157">
        <v>1</v>
      </c>
      <c r="B4" s="158" t="s">
        <v>152</v>
      </c>
    </row>
    <row r="5" spans="1:2" ht="20.25" x14ac:dyDescent="0.25">
      <c r="A5" s="157">
        <v>2</v>
      </c>
      <c r="B5" s="159" t="s">
        <v>153</v>
      </c>
    </row>
    <row r="6" spans="1:2" ht="20.25" x14ac:dyDescent="0.25">
      <c r="A6" s="157">
        <v>3</v>
      </c>
      <c r="B6" s="159" t="s">
        <v>154</v>
      </c>
    </row>
    <row r="7" spans="1:2" ht="20.25" x14ac:dyDescent="0.25">
      <c r="A7" s="157">
        <v>4</v>
      </c>
      <c r="B7" s="159" t="s">
        <v>155</v>
      </c>
    </row>
    <row r="8" spans="1:2" ht="20.25" x14ac:dyDescent="0.3">
      <c r="A8" s="157"/>
      <c r="B8" s="160" t="s">
        <v>102</v>
      </c>
    </row>
    <row r="9" spans="1:2" ht="40.5" x14ac:dyDescent="0.3">
      <c r="A9" s="161">
        <v>4</v>
      </c>
      <c r="B9" s="159" t="s">
        <v>156</v>
      </c>
    </row>
    <row r="10" spans="1:2" ht="20.25" x14ac:dyDescent="0.3">
      <c r="A10" s="161"/>
      <c r="B10" s="162" t="s">
        <v>96</v>
      </c>
    </row>
    <row r="11" spans="1:2" ht="20.25" x14ac:dyDescent="0.3">
      <c r="A11" s="161">
        <v>1</v>
      </c>
      <c r="B11" s="159" t="s">
        <v>157</v>
      </c>
    </row>
    <row r="12" spans="1:2" ht="20.25" x14ac:dyDescent="0.3">
      <c r="A12" s="161">
        <v>2</v>
      </c>
      <c r="B12" s="159" t="s">
        <v>158</v>
      </c>
    </row>
    <row r="13" spans="1:2" ht="20.25" x14ac:dyDescent="0.3">
      <c r="A13" s="161">
        <v>3</v>
      </c>
      <c r="B13" s="159" t="s">
        <v>159</v>
      </c>
    </row>
    <row r="14" spans="1:2" x14ac:dyDescent="0.25">
      <c r="B14" s="56"/>
    </row>
    <row r="15" spans="1:2" x14ac:dyDescent="0.25">
      <c r="B15" s="56"/>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
  <sheetViews>
    <sheetView view="pageBreakPreview" zoomScaleNormal="100" zoomScaleSheetLayoutView="100" workbookViewId="0">
      <selection activeCell="A10" sqref="A10:AB10"/>
    </sheetView>
  </sheetViews>
  <sheetFormatPr defaultColWidth="4.85546875" defaultRowHeight="18" x14ac:dyDescent="0.25"/>
  <cols>
    <col min="1" max="1" width="10.42578125" style="13" customWidth="1"/>
    <col min="2" max="4" width="4.85546875" style="13"/>
    <col min="5" max="11" width="4.85546875" style="2"/>
    <col min="12" max="12" width="5.140625" style="2" bestFit="1" customWidth="1"/>
    <col min="13" max="16" width="4.85546875" style="2"/>
    <col min="17" max="17" width="12.42578125" style="2" customWidth="1"/>
    <col min="18" max="23" width="11.140625" style="2" customWidth="1"/>
    <col min="24" max="24" width="14.85546875" style="2" customWidth="1"/>
    <col min="25" max="27" width="11.140625" style="2" customWidth="1"/>
    <col min="28" max="28" width="9.140625" style="2" customWidth="1"/>
    <col min="29" max="16384" width="4.85546875" style="2"/>
  </cols>
  <sheetData>
    <row r="1" spans="1:28" s="92" customFormat="1" ht="17.25" customHeight="1" x14ac:dyDescent="0.25">
      <c r="A1" s="285" t="s">
        <v>93</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row>
    <row r="2" spans="1:28" s="167" customFormat="1" ht="29.25" customHeight="1" x14ac:dyDescent="0.25">
      <c r="A2" s="288" t="s">
        <v>258</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pans="1:28" s="167" customFormat="1" ht="17.25" customHeight="1" x14ac:dyDescent="0.25">
      <c r="A3" s="287" t="s">
        <v>95</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row>
    <row r="4" spans="1:28" s="167" customFormat="1" ht="17.25" customHeight="1" x14ac:dyDescent="0.25">
      <c r="A4" s="287" t="s">
        <v>351</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row>
    <row r="5" spans="1:28" s="167" customFormat="1" ht="33.75" customHeight="1" x14ac:dyDescent="0.25">
      <c r="A5" s="287" t="s">
        <v>314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spans="1:28" customFormat="1" ht="32.25" customHeight="1" x14ac:dyDescent="0.3">
      <c r="A6" s="290" t="s">
        <v>315</v>
      </c>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row>
    <row r="7" spans="1:28" customFormat="1" ht="32.25" customHeight="1" x14ac:dyDescent="0.25">
      <c r="A7" s="287" t="s">
        <v>259</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row>
    <row r="8" spans="1:28" s="92" customFormat="1" ht="15.75" x14ac:dyDescent="0.25">
      <c r="A8" s="289" t="s">
        <v>260</v>
      </c>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row>
    <row r="9" spans="1:28" s="92" customFormat="1" ht="32.25" customHeight="1" x14ac:dyDescent="0.25">
      <c r="A9" s="287" t="s">
        <v>261</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row>
    <row r="10" spans="1:28" s="92" customFormat="1" ht="31.5" customHeight="1" x14ac:dyDescent="0.25">
      <c r="A10" s="286" t="s">
        <v>262</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row>
    <row r="11" spans="1:28" s="92" customFormat="1" ht="31.5" customHeight="1" x14ac:dyDescent="0.25">
      <c r="A11" s="286" t="s">
        <v>263</v>
      </c>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row>
    <row r="12" spans="1:28" s="92" customFormat="1" ht="33" customHeight="1" x14ac:dyDescent="0.25">
      <c r="A12" s="286" t="s">
        <v>264</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row>
    <row r="13" spans="1:28" s="92" customFormat="1" ht="33" customHeight="1" x14ac:dyDescent="0.25">
      <c r="A13" s="261" t="s">
        <v>265</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row>
    <row r="14" spans="1:28" s="92" customFormat="1" ht="36.75" customHeight="1" x14ac:dyDescent="0.25">
      <c r="A14" s="261" t="s">
        <v>266</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row>
    <row r="15" spans="1:28" s="93" customFormat="1" ht="22.5" customHeight="1" x14ac:dyDescent="0.25">
      <c r="A15" s="285" t="s">
        <v>267</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row>
    <row r="16" spans="1:28" s="92" customFormat="1" ht="21" customHeight="1" x14ac:dyDescent="0.25">
      <c r="A16" s="284" t="s">
        <v>268</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row>
    <row r="17" spans="1:28" s="94" customFormat="1" ht="20.25" customHeight="1" x14ac:dyDescent="0.25">
      <c r="A17" s="284" t="s">
        <v>269</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row>
    <row r="18" spans="1:28" s="93" customFormat="1" ht="18" customHeight="1" x14ac:dyDescent="0.25">
      <c r="A18" s="285" t="s">
        <v>270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row>
    <row r="19" spans="1:28" s="92" customFormat="1" ht="63.75" customHeight="1" x14ac:dyDescent="0.25">
      <c r="A19" s="286" t="s">
        <v>271</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row>
    <row r="20" spans="1:28" s="93" customFormat="1" ht="16.5" customHeight="1" x14ac:dyDescent="0.25">
      <c r="A20" s="285" t="s">
        <v>272</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row>
    <row r="21" spans="1:28" s="92" customFormat="1" ht="31.5" customHeight="1" x14ac:dyDescent="0.25">
      <c r="A21" s="286" t="s">
        <v>273</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row>
    <row r="22" spans="1:28" s="92" customFormat="1" ht="16.5" customHeight="1" x14ac:dyDescent="0.25">
      <c r="A22" s="285" t="s">
        <v>274</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row>
    <row r="23" spans="1:28" s="92" customFormat="1" ht="80.25" customHeight="1" x14ac:dyDescent="0.25">
      <c r="A23" s="286" t="s">
        <v>316</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row>
    <row r="24" spans="1:28" s="93" customFormat="1" ht="18.75" customHeight="1" x14ac:dyDescent="0.25">
      <c r="A24" s="285" t="s">
        <v>275</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row>
    <row r="25" spans="1:28" s="92" customFormat="1" ht="78" customHeight="1" x14ac:dyDescent="0.25">
      <c r="A25" s="286" t="s">
        <v>342</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row>
    <row r="26" spans="1:28" s="92" customFormat="1" ht="142.5" customHeight="1" x14ac:dyDescent="0.25">
      <c r="A26" s="286" t="s">
        <v>276</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row>
    <row r="27" spans="1:28" s="95" customFormat="1" ht="18" customHeight="1" x14ac:dyDescent="0.25">
      <c r="A27" s="306" t="s">
        <v>339</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row>
    <row r="28" spans="1:28" s="95" customFormat="1" ht="17.25" customHeight="1" x14ac:dyDescent="0.25">
      <c r="A28" s="307" t="s">
        <v>277</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row>
    <row r="29" spans="1:28" s="95" customFormat="1" ht="32.25" customHeight="1" x14ac:dyDescent="0.25">
      <c r="A29" s="261" t="s">
        <v>278</v>
      </c>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row>
    <row r="30" spans="1:28" s="95" customFormat="1" ht="46.5" customHeight="1" x14ac:dyDescent="0.25">
      <c r="A30" s="261" t="s">
        <v>279</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row>
    <row r="31" spans="1:28" s="92" customFormat="1" ht="65.25" customHeight="1" x14ac:dyDescent="0.25">
      <c r="A31" s="286" t="s">
        <v>280</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row>
    <row r="32" spans="1:28" s="93" customFormat="1" ht="16.5" customHeight="1" x14ac:dyDescent="0.25">
      <c r="A32" s="285" t="s">
        <v>340</v>
      </c>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row>
    <row r="33" spans="1:28" s="92" customFormat="1" ht="94.5" customHeight="1" x14ac:dyDescent="0.25">
      <c r="A33" s="286" t="s">
        <v>345</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row>
    <row r="34" spans="1:28" s="96" customFormat="1" ht="18" customHeight="1" x14ac:dyDescent="0.25">
      <c r="A34" s="285" t="s">
        <v>341</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row>
    <row r="35" spans="1:28" s="96" customFormat="1" ht="48" customHeight="1" x14ac:dyDescent="0.25">
      <c r="A35" s="286" t="s">
        <v>120</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row>
    <row r="36" spans="1:28" s="96" customFormat="1" ht="177" customHeight="1" x14ac:dyDescent="0.25">
      <c r="A36" s="286" t="s">
        <v>317</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row>
    <row r="37" spans="1:28" s="96" customFormat="1" ht="35.25" customHeight="1" x14ac:dyDescent="0.25">
      <c r="A37" s="286" t="s">
        <v>281</v>
      </c>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row>
    <row r="38" spans="1:28" s="96" customFormat="1" ht="18" customHeight="1" x14ac:dyDescent="0.25">
      <c r="A38" s="285" t="s">
        <v>94</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row>
    <row r="39" spans="1:28" s="96" customFormat="1" ht="28.5" customHeight="1" x14ac:dyDescent="0.25">
      <c r="A39" s="302" t="s">
        <v>282</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row>
    <row r="40" spans="1:28" s="96" customFormat="1" ht="24" customHeight="1" x14ac:dyDescent="0.25">
      <c r="A40" s="303" t="s">
        <v>121</v>
      </c>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row>
    <row r="41" spans="1:28" s="96" customFormat="1" ht="65.25" customHeight="1" x14ac:dyDescent="0.25">
      <c r="A41" s="286" t="s">
        <v>318</v>
      </c>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row>
    <row r="42" spans="1:28" s="96" customFormat="1" ht="20.25" customHeight="1" x14ac:dyDescent="0.25">
      <c r="A42" s="334" t="s">
        <v>343</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row>
    <row r="43" spans="1:28" s="96" customFormat="1" ht="20.25" customHeight="1" x14ac:dyDescent="0.25">
      <c r="A43" s="305" t="s">
        <v>122</v>
      </c>
      <c r="B43" s="305"/>
      <c r="C43" s="305"/>
      <c r="D43" s="305"/>
      <c r="E43" s="305"/>
      <c r="F43" s="305"/>
      <c r="G43" s="305"/>
      <c r="H43" s="305"/>
      <c r="I43" s="305"/>
      <c r="J43" s="305"/>
      <c r="K43" s="305"/>
      <c r="L43" s="305"/>
      <c r="M43" s="305"/>
      <c r="N43" s="305"/>
      <c r="O43" s="305"/>
      <c r="P43" s="305"/>
      <c r="Q43" s="305" t="s">
        <v>123</v>
      </c>
      <c r="R43" s="305"/>
      <c r="S43" s="305"/>
      <c r="T43" s="305"/>
      <c r="U43" s="305"/>
      <c r="V43" s="305"/>
      <c r="W43" s="305"/>
      <c r="X43" s="305"/>
      <c r="Y43" s="305"/>
      <c r="Z43" s="305"/>
      <c r="AA43" s="305"/>
      <c r="AB43" s="305"/>
    </row>
    <row r="44" spans="1:28" s="96" customFormat="1" ht="16.5" customHeight="1" x14ac:dyDescent="0.25">
      <c r="A44" s="305"/>
      <c r="B44" s="305"/>
      <c r="C44" s="305"/>
      <c r="D44" s="305"/>
      <c r="E44" s="305"/>
      <c r="F44" s="305"/>
      <c r="G44" s="305"/>
      <c r="H44" s="305"/>
      <c r="I44" s="305"/>
      <c r="J44" s="305"/>
      <c r="K44" s="305"/>
      <c r="L44" s="305"/>
      <c r="M44" s="305"/>
      <c r="N44" s="305"/>
      <c r="O44" s="305"/>
      <c r="P44" s="305"/>
      <c r="Q44" s="305" t="s">
        <v>124</v>
      </c>
      <c r="R44" s="305"/>
      <c r="S44" s="305"/>
      <c r="T44" s="305"/>
      <c r="U44" s="305"/>
      <c r="V44" s="308" t="s">
        <v>125</v>
      </c>
      <c r="W44" s="308"/>
      <c r="X44" s="308"/>
      <c r="Y44" s="305" t="s">
        <v>126</v>
      </c>
      <c r="Z44" s="305"/>
      <c r="AA44" s="305"/>
      <c r="AB44" s="305"/>
    </row>
    <row r="45" spans="1:28" s="96" customFormat="1" ht="17.25" customHeight="1" x14ac:dyDescent="0.25">
      <c r="A45" s="310" t="s">
        <v>127</v>
      </c>
      <c r="B45" s="310"/>
      <c r="C45" s="310"/>
      <c r="D45" s="310"/>
      <c r="E45" s="310"/>
      <c r="F45" s="310"/>
      <c r="G45" s="310"/>
      <c r="H45" s="310"/>
      <c r="I45" s="310"/>
      <c r="J45" s="310"/>
      <c r="K45" s="310"/>
      <c r="L45" s="310"/>
      <c r="M45" s="310"/>
      <c r="N45" s="310"/>
      <c r="O45" s="310"/>
      <c r="P45" s="310"/>
      <c r="Q45" s="311" t="s">
        <v>128</v>
      </c>
      <c r="R45" s="312"/>
      <c r="S45" s="313"/>
      <c r="T45" s="311">
        <v>468</v>
      </c>
      <c r="U45" s="313"/>
      <c r="V45" s="314">
        <v>534</v>
      </c>
      <c r="W45" s="314"/>
      <c r="X45" s="314"/>
      <c r="Y45" s="114"/>
      <c r="Z45" s="115"/>
      <c r="AA45" s="115"/>
      <c r="AB45" s="121">
        <f>V45-T45</f>
        <v>66</v>
      </c>
    </row>
    <row r="46" spans="1:28" s="96" customFormat="1" ht="18" customHeight="1" x14ac:dyDescent="0.25">
      <c r="A46" s="291" t="s">
        <v>319</v>
      </c>
      <c r="B46" s="292"/>
      <c r="C46" s="292"/>
      <c r="D46" s="292"/>
      <c r="E46" s="292"/>
      <c r="F46" s="292"/>
      <c r="G46" s="292"/>
      <c r="H46" s="292"/>
      <c r="I46" s="292"/>
      <c r="J46" s="292"/>
      <c r="K46" s="292"/>
      <c r="L46" s="292"/>
      <c r="M46" s="292"/>
      <c r="N46" s="292"/>
      <c r="O46" s="292"/>
      <c r="P46" s="293"/>
      <c r="Q46" s="299" t="s">
        <v>130</v>
      </c>
      <c r="R46" s="300"/>
      <c r="S46" s="300"/>
      <c r="T46" s="300"/>
      <c r="U46" s="300"/>
      <c r="V46" s="300"/>
      <c r="W46" s="300"/>
      <c r="X46" s="300"/>
      <c r="Y46" s="300"/>
      <c r="Z46" s="300"/>
      <c r="AA46" s="300"/>
      <c r="AB46" s="301"/>
    </row>
    <row r="47" spans="1:28" s="96" customFormat="1" ht="36" customHeight="1" x14ac:dyDescent="0.25">
      <c r="A47" s="37" t="s">
        <v>145</v>
      </c>
      <c r="B47" s="294" t="s">
        <v>146</v>
      </c>
      <c r="C47" s="295"/>
      <c r="D47" s="295"/>
      <c r="E47" s="295"/>
      <c r="F47" s="295"/>
      <c r="G47" s="295"/>
      <c r="H47" s="295"/>
      <c r="I47" s="295"/>
      <c r="J47" s="295"/>
      <c r="K47" s="295"/>
      <c r="L47" s="295"/>
      <c r="M47" s="295"/>
      <c r="N47" s="295"/>
      <c r="O47" s="295"/>
      <c r="P47" s="296"/>
      <c r="Q47" s="297" t="s">
        <v>320</v>
      </c>
      <c r="R47" s="298"/>
      <c r="S47" s="298"/>
      <c r="T47" s="298"/>
      <c r="U47" s="298"/>
      <c r="V47" s="298"/>
      <c r="W47" s="298"/>
      <c r="X47" s="298"/>
      <c r="Y47" s="298"/>
      <c r="Z47" s="298"/>
      <c r="AA47" s="298"/>
      <c r="AB47" s="116">
        <v>60</v>
      </c>
    </row>
    <row r="48" spans="1:28" s="96" customFormat="1" ht="16.5" customHeight="1" x14ac:dyDescent="0.25">
      <c r="A48" s="310" t="s">
        <v>82</v>
      </c>
      <c r="B48" s="310"/>
      <c r="C48" s="310"/>
      <c r="D48" s="310"/>
      <c r="E48" s="310"/>
      <c r="F48" s="310"/>
      <c r="G48" s="310"/>
      <c r="H48" s="310"/>
      <c r="I48" s="310"/>
      <c r="J48" s="310"/>
      <c r="K48" s="310"/>
      <c r="L48" s="310"/>
      <c r="M48" s="310"/>
      <c r="N48" s="310"/>
      <c r="O48" s="310"/>
      <c r="P48" s="310"/>
      <c r="Q48" s="311" t="s">
        <v>128</v>
      </c>
      <c r="R48" s="312"/>
      <c r="S48" s="313"/>
      <c r="T48" s="311">
        <v>144</v>
      </c>
      <c r="U48" s="313"/>
      <c r="V48" s="314">
        <v>222</v>
      </c>
      <c r="W48" s="314"/>
      <c r="X48" s="314"/>
      <c r="Y48" s="114"/>
      <c r="Z48" s="115"/>
      <c r="AA48" s="115"/>
      <c r="AB48" s="113">
        <f t="shared" ref="AB48" si="0">V48-T48</f>
        <v>78</v>
      </c>
    </row>
    <row r="49" spans="1:28" s="96" customFormat="1" ht="18" customHeight="1" x14ac:dyDescent="0.25">
      <c r="A49" s="310" t="s">
        <v>129</v>
      </c>
      <c r="B49" s="310"/>
      <c r="C49" s="310"/>
      <c r="D49" s="310"/>
      <c r="E49" s="310"/>
      <c r="F49" s="310"/>
      <c r="G49" s="310"/>
      <c r="H49" s="310"/>
      <c r="I49" s="310"/>
      <c r="J49" s="310"/>
      <c r="K49" s="310"/>
      <c r="L49" s="310"/>
      <c r="M49" s="310"/>
      <c r="N49" s="310"/>
      <c r="O49" s="310"/>
      <c r="P49" s="310"/>
      <c r="Q49" s="311" t="s">
        <v>128</v>
      </c>
      <c r="R49" s="312"/>
      <c r="S49" s="313"/>
      <c r="T49" s="311">
        <v>612</v>
      </c>
      <c r="U49" s="313"/>
      <c r="V49" s="314">
        <v>1033</v>
      </c>
      <c r="W49" s="314"/>
      <c r="X49" s="314"/>
      <c r="Y49" s="114"/>
      <c r="Z49" s="115"/>
      <c r="AA49" s="115"/>
      <c r="AB49" s="113">
        <f>V49-T49</f>
        <v>421</v>
      </c>
    </row>
    <row r="50" spans="1:28" s="96" customFormat="1" ht="17.25" customHeight="1" x14ac:dyDescent="0.25">
      <c r="A50" s="291" t="s">
        <v>321</v>
      </c>
      <c r="B50" s="292"/>
      <c r="C50" s="292"/>
      <c r="D50" s="292"/>
      <c r="E50" s="292"/>
      <c r="F50" s="292"/>
      <c r="G50" s="292"/>
      <c r="H50" s="292"/>
      <c r="I50" s="292"/>
      <c r="J50" s="292"/>
      <c r="K50" s="292"/>
      <c r="L50" s="292"/>
      <c r="M50" s="292"/>
      <c r="N50" s="292"/>
      <c r="O50" s="292"/>
      <c r="P50" s="293"/>
      <c r="Q50" s="299" t="s">
        <v>130</v>
      </c>
      <c r="R50" s="300"/>
      <c r="S50" s="300"/>
      <c r="T50" s="300"/>
      <c r="U50" s="300"/>
      <c r="V50" s="300"/>
      <c r="W50" s="300"/>
      <c r="X50" s="300"/>
      <c r="Y50" s="300"/>
      <c r="Z50" s="300"/>
      <c r="AA50" s="300"/>
      <c r="AB50" s="301"/>
    </row>
    <row r="51" spans="1:28" s="96" customFormat="1" ht="33" customHeight="1" x14ac:dyDescent="0.25">
      <c r="A51" s="123" t="s">
        <v>144</v>
      </c>
      <c r="B51" s="315" t="s">
        <v>150</v>
      </c>
      <c r="C51" s="315"/>
      <c r="D51" s="315"/>
      <c r="E51" s="315"/>
      <c r="F51" s="315"/>
      <c r="G51" s="315"/>
      <c r="H51" s="315"/>
      <c r="I51" s="315"/>
      <c r="J51" s="315"/>
      <c r="K51" s="315"/>
      <c r="L51" s="315"/>
      <c r="M51" s="315"/>
      <c r="N51" s="315"/>
      <c r="O51" s="315"/>
      <c r="P51" s="315"/>
      <c r="Q51" s="316" t="s">
        <v>322</v>
      </c>
      <c r="R51" s="317"/>
      <c r="S51" s="317"/>
      <c r="T51" s="317"/>
      <c r="U51" s="317"/>
      <c r="V51" s="317"/>
      <c r="W51" s="317"/>
      <c r="X51" s="317"/>
      <c r="Y51" s="317"/>
      <c r="Z51" s="317"/>
      <c r="AA51" s="318"/>
      <c r="AB51" s="118">
        <v>34</v>
      </c>
    </row>
    <row r="52" spans="1:28" s="96" customFormat="1" ht="33" customHeight="1" x14ac:dyDescent="0.25">
      <c r="A52" s="119" t="s">
        <v>217</v>
      </c>
      <c r="B52" s="315" t="s">
        <v>151</v>
      </c>
      <c r="C52" s="315"/>
      <c r="D52" s="315"/>
      <c r="E52" s="315"/>
      <c r="F52" s="315"/>
      <c r="G52" s="315"/>
      <c r="H52" s="315"/>
      <c r="I52" s="315"/>
      <c r="J52" s="315"/>
      <c r="K52" s="315"/>
      <c r="L52" s="315"/>
      <c r="M52" s="315"/>
      <c r="N52" s="315"/>
      <c r="O52" s="315"/>
      <c r="P52" s="315"/>
      <c r="Q52" s="316" t="s">
        <v>323</v>
      </c>
      <c r="R52" s="317"/>
      <c r="S52" s="317"/>
      <c r="T52" s="317"/>
      <c r="U52" s="317"/>
      <c r="V52" s="317"/>
      <c r="W52" s="317"/>
      <c r="X52" s="317"/>
      <c r="Y52" s="317"/>
      <c r="Z52" s="317"/>
      <c r="AA52" s="318"/>
      <c r="AB52" s="118">
        <v>76</v>
      </c>
    </row>
    <row r="53" spans="1:28" s="96" customFormat="1" ht="50.25" customHeight="1" x14ac:dyDescent="0.25">
      <c r="A53" s="119" t="s">
        <v>218</v>
      </c>
      <c r="B53" s="315" t="s">
        <v>242</v>
      </c>
      <c r="C53" s="315"/>
      <c r="D53" s="315"/>
      <c r="E53" s="315"/>
      <c r="F53" s="315"/>
      <c r="G53" s="315"/>
      <c r="H53" s="315"/>
      <c r="I53" s="315"/>
      <c r="J53" s="315"/>
      <c r="K53" s="315"/>
      <c r="L53" s="315"/>
      <c r="M53" s="315"/>
      <c r="N53" s="315"/>
      <c r="O53" s="315"/>
      <c r="P53" s="315"/>
      <c r="Q53" s="316" t="s">
        <v>324</v>
      </c>
      <c r="R53" s="317"/>
      <c r="S53" s="317"/>
      <c r="T53" s="317"/>
      <c r="U53" s="317"/>
      <c r="V53" s="317"/>
      <c r="W53" s="317"/>
      <c r="X53" s="317"/>
      <c r="Y53" s="317"/>
      <c r="Z53" s="317"/>
      <c r="AA53" s="318"/>
      <c r="AB53" s="118">
        <v>34</v>
      </c>
    </row>
    <row r="54" spans="1:28" s="96" customFormat="1" ht="35.25" customHeight="1" x14ac:dyDescent="0.25">
      <c r="A54" s="119" t="s">
        <v>219</v>
      </c>
      <c r="B54" s="325" t="s">
        <v>283</v>
      </c>
      <c r="C54" s="325"/>
      <c r="D54" s="325"/>
      <c r="E54" s="325"/>
      <c r="F54" s="325"/>
      <c r="G54" s="325"/>
      <c r="H54" s="325"/>
      <c r="I54" s="325"/>
      <c r="J54" s="325"/>
      <c r="K54" s="325"/>
      <c r="L54" s="325"/>
      <c r="M54" s="325"/>
      <c r="N54" s="325"/>
      <c r="O54" s="325"/>
      <c r="P54" s="325"/>
      <c r="Q54" s="316" t="s">
        <v>323</v>
      </c>
      <c r="R54" s="317"/>
      <c r="S54" s="317"/>
      <c r="T54" s="317"/>
      <c r="U54" s="317"/>
      <c r="V54" s="317"/>
      <c r="W54" s="317"/>
      <c r="X54" s="317"/>
      <c r="Y54" s="317"/>
      <c r="Z54" s="317"/>
      <c r="AA54" s="318"/>
      <c r="AB54" s="118">
        <v>60</v>
      </c>
    </row>
    <row r="55" spans="1:28" s="96" customFormat="1" ht="38.25" customHeight="1" x14ac:dyDescent="0.25">
      <c r="A55" s="120" t="s">
        <v>220</v>
      </c>
      <c r="B55" s="326" t="s">
        <v>215</v>
      </c>
      <c r="C55" s="327"/>
      <c r="D55" s="327"/>
      <c r="E55" s="327"/>
      <c r="F55" s="327"/>
      <c r="G55" s="327"/>
      <c r="H55" s="327"/>
      <c r="I55" s="327"/>
      <c r="J55" s="327"/>
      <c r="K55" s="327"/>
      <c r="L55" s="327"/>
      <c r="M55" s="327"/>
      <c r="N55" s="327"/>
      <c r="O55" s="327"/>
      <c r="P55" s="328"/>
      <c r="Q55" s="316" t="s">
        <v>323</v>
      </c>
      <c r="R55" s="317"/>
      <c r="S55" s="317"/>
      <c r="T55" s="317"/>
      <c r="U55" s="317"/>
      <c r="V55" s="317"/>
      <c r="W55" s="317"/>
      <c r="X55" s="317"/>
      <c r="Y55" s="317"/>
      <c r="Z55" s="317"/>
      <c r="AA55" s="318"/>
      <c r="AB55" s="118">
        <v>60</v>
      </c>
    </row>
    <row r="56" spans="1:28" s="127" customFormat="1" ht="38.25" customHeight="1" x14ac:dyDescent="0.25">
      <c r="A56" s="120" t="s">
        <v>335</v>
      </c>
      <c r="B56" s="319" t="s">
        <v>336</v>
      </c>
      <c r="C56" s="320"/>
      <c r="D56" s="320"/>
      <c r="E56" s="320"/>
      <c r="F56" s="320"/>
      <c r="G56" s="320"/>
      <c r="H56" s="320"/>
      <c r="I56" s="320"/>
      <c r="J56" s="320"/>
      <c r="K56" s="320"/>
      <c r="L56" s="320"/>
      <c r="M56" s="320"/>
      <c r="N56" s="320"/>
      <c r="O56" s="320"/>
      <c r="P56" s="321"/>
      <c r="Q56" s="316" t="s">
        <v>322</v>
      </c>
      <c r="R56" s="317"/>
      <c r="S56" s="317"/>
      <c r="T56" s="317"/>
      <c r="U56" s="317"/>
      <c r="V56" s="317"/>
      <c r="W56" s="317"/>
      <c r="X56" s="317"/>
      <c r="Y56" s="317"/>
      <c r="Z56" s="317"/>
      <c r="AA56" s="318"/>
      <c r="AB56" s="118">
        <v>34</v>
      </c>
    </row>
    <row r="57" spans="1:28" s="149" customFormat="1" ht="17.25" customHeight="1" x14ac:dyDescent="0.25">
      <c r="A57" s="338" t="s">
        <v>37</v>
      </c>
      <c r="B57" s="338"/>
      <c r="C57" s="338"/>
      <c r="D57" s="338"/>
      <c r="E57" s="338"/>
      <c r="F57" s="338"/>
      <c r="G57" s="338"/>
      <c r="H57" s="338"/>
      <c r="I57" s="338"/>
      <c r="J57" s="338"/>
      <c r="K57" s="338"/>
      <c r="L57" s="338"/>
      <c r="M57" s="338"/>
      <c r="N57" s="338"/>
      <c r="O57" s="338"/>
      <c r="P57" s="338"/>
      <c r="Q57" s="311" t="s">
        <v>128</v>
      </c>
      <c r="R57" s="312"/>
      <c r="S57" s="313"/>
      <c r="T57" s="311">
        <v>1728</v>
      </c>
      <c r="U57" s="313"/>
      <c r="V57" s="331">
        <v>2459</v>
      </c>
      <c r="W57" s="332"/>
      <c r="X57" s="333"/>
      <c r="Y57" s="115"/>
      <c r="Z57" s="97"/>
      <c r="AA57" s="97"/>
      <c r="AB57" s="117">
        <f>V57-T57</f>
        <v>731</v>
      </c>
    </row>
    <row r="58" spans="1:28" s="96" customFormat="1" ht="21.75" customHeight="1" x14ac:dyDescent="0.25">
      <c r="A58" s="329" t="s">
        <v>29</v>
      </c>
      <c r="B58" s="329"/>
      <c r="C58" s="329"/>
      <c r="D58" s="329"/>
      <c r="E58" s="329"/>
      <c r="F58" s="329"/>
      <c r="G58" s="329"/>
      <c r="H58" s="329"/>
      <c r="I58" s="329"/>
      <c r="J58" s="329"/>
      <c r="K58" s="329"/>
      <c r="L58" s="329"/>
      <c r="M58" s="329"/>
      <c r="N58" s="329"/>
      <c r="O58" s="329"/>
      <c r="P58" s="329"/>
      <c r="Q58" s="330"/>
      <c r="R58" s="330"/>
      <c r="S58" s="330"/>
      <c r="T58" s="330">
        <v>1476</v>
      </c>
      <c r="U58" s="330"/>
      <c r="V58" s="331">
        <v>1476</v>
      </c>
      <c r="W58" s="332"/>
      <c r="X58" s="333"/>
      <c r="Y58" s="121"/>
      <c r="Z58" s="97"/>
      <c r="AA58" s="97"/>
      <c r="AB58" s="122">
        <v>0</v>
      </c>
    </row>
    <row r="59" spans="1:28" s="96" customFormat="1" ht="20.25" customHeight="1" x14ac:dyDescent="0.25">
      <c r="A59" s="335" t="s">
        <v>131</v>
      </c>
      <c r="B59" s="336"/>
      <c r="C59" s="336"/>
      <c r="D59" s="336"/>
      <c r="E59" s="336"/>
      <c r="F59" s="336"/>
      <c r="G59" s="336"/>
      <c r="H59" s="336"/>
      <c r="I59" s="336"/>
      <c r="J59" s="336"/>
      <c r="K59" s="336"/>
      <c r="L59" s="336"/>
      <c r="M59" s="336"/>
      <c r="N59" s="336"/>
      <c r="O59" s="336"/>
      <c r="P59" s="337"/>
      <c r="Q59" s="112"/>
      <c r="R59" s="112"/>
      <c r="S59" s="112"/>
      <c r="T59" s="112"/>
      <c r="U59" s="112"/>
      <c r="V59" s="331">
        <v>216</v>
      </c>
      <c r="W59" s="332"/>
      <c r="X59" s="333"/>
      <c r="Y59" s="121"/>
      <c r="Z59" s="97"/>
      <c r="AA59" s="97"/>
      <c r="AB59" s="122">
        <v>0</v>
      </c>
    </row>
    <row r="60" spans="1:28" s="149" customFormat="1" ht="20.25" customHeight="1" x14ac:dyDescent="0.25">
      <c r="A60" s="305"/>
      <c r="B60" s="305"/>
      <c r="C60" s="305"/>
      <c r="D60" s="305"/>
      <c r="E60" s="305"/>
      <c r="F60" s="305"/>
      <c r="G60" s="305"/>
      <c r="H60" s="305"/>
      <c r="I60" s="305"/>
      <c r="J60" s="305"/>
      <c r="K60" s="305"/>
      <c r="L60" s="305"/>
      <c r="M60" s="305"/>
      <c r="N60" s="305"/>
      <c r="O60" s="305"/>
      <c r="P60" s="305"/>
      <c r="Q60" s="311"/>
      <c r="R60" s="312"/>
      <c r="S60" s="312"/>
      <c r="T60" s="312"/>
      <c r="U60" s="313"/>
      <c r="V60" s="331">
        <v>5940</v>
      </c>
      <c r="W60" s="332"/>
      <c r="X60" s="333"/>
      <c r="Y60" s="339"/>
      <c r="Z60" s="339"/>
      <c r="AA60" s="339"/>
      <c r="AB60" s="151">
        <f>AB45+AB48+AB49+AB57</f>
        <v>1296</v>
      </c>
    </row>
    <row r="61" spans="1:28" s="96" customFormat="1" ht="27" customHeight="1" x14ac:dyDescent="0.25">
      <c r="A61" s="302" t="s">
        <v>284</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row>
    <row r="62" spans="1:28" s="96" customFormat="1" ht="21.75" customHeight="1" x14ac:dyDescent="0.25">
      <c r="A62" s="309" t="s">
        <v>132</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row>
    <row r="63" spans="1:28" s="96" customFormat="1" ht="20.25" customHeight="1" x14ac:dyDescent="0.25">
      <c r="A63" s="285" t="s">
        <v>285</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row>
    <row r="64" spans="1:28" s="96" customFormat="1" ht="35.25" customHeight="1" x14ac:dyDescent="0.25">
      <c r="A64" s="286" t="s">
        <v>286</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row>
    <row r="65" spans="1:28" s="96" customFormat="1" ht="27.75" customHeight="1" x14ac:dyDescent="0.25">
      <c r="A65" s="285" t="s">
        <v>326</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row>
    <row r="66" spans="1:28" s="96" customFormat="1" ht="80.25" customHeight="1" x14ac:dyDescent="0.25">
      <c r="A66" s="286" t="s">
        <v>287</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row>
    <row r="67" spans="1:28" s="96" customFormat="1" ht="33.75" customHeight="1" x14ac:dyDescent="0.25">
      <c r="A67" s="286" t="s">
        <v>325</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row>
    <row r="68" spans="1:28" s="96" customFormat="1" ht="33.75" customHeight="1" x14ac:dyDescent="0.25">
      <c r="A68" s="286" t="s">
        <v>337</v>
      </c>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row>
    <row r="69" spans="1:28" s="96" customFormat="1" ht="33" customHeight="1" x14ac:dyDescent="0.25">
      <c r="A69" s="286" t="s">
        <v>327</v>
      </c>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row>
    <row r="70" spans="1:28" s="96" customFormat="1" ht="32.25" customHeight="1" x14ac:dyDescent="0.25">
      <c r="A70" s="285" t="s">
        <v>288</v>
      </c>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row>
    <row r="71" spans="1:28" s="98" customFormat="1" ht="46.5" customHeight="1" x14ac:dyDescent="0.25">
      <c r="A71" s="286" t="s">
        <v>329</v>
      </c>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row>
    <row r="72" spans="1:28" s="98" customFormat="1" ht="14.25" customHeight="1" x14ac:dyDescent="0.25">
      <c r="A72" s="302" t="s">
        <v>289</v>
      </c>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row>
    <row r="73" spans="1:28" s="96" customFormat="1" ht="18.75" customHeight="1" x14ac:dyDescent="0.25">
      <c r="A73" s="322" t="s">
        <v>290</v>
      </c>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row>
    <row r="74" spans="1:28" s="96" customFormat="1" ht="45" customHeight="1" x14ac:dyDescent="0.25">
      <c r="A74" s="324" t="s">
        <v>328</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row>
    <row r="75" spans="1:28" s="96" customFormat="1" ht="54" customHeight="1" x14ac:dyDescent="0.25">
      <c r="A75" s="324" t="s">
        <v>291</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row>
    <row r="76" spans="1:28" s="96" customFormat="1" ht="51.75" customHeight="1" x14ac:dyDescent="0.25">
      <c r="A76" s="324" t="s">
        <v>292</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row>
    <row r="77" spans="1:28" s="96" customFormat="1" ht="23.25" customHeight="1" x14ac:dyDescent="0.25">
      <c r="A77" s="324" t="s">
        <v>293</v>
      </c>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row>
    <row r="78" spans="1:28" s="96" customFormat="1" ht="30" customHeight="1" x14ac:dyDescent="0.25">
      <c r="A78" s="324" t="s">
        <v>294</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row>
    <row r="79" spans="1:28" s="96" customFormat="1" ht="30.75" customHeight="1" x14ac:dyDescent="0.25">
      <c r="A79" s="324" t="s">
        <v>295</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row>
    <row r="80" spans="1:28" s="96" customFormat="1" ht="36" customHeight="1" x14ac:dyDescent="0.25">
      <c r="A80" s="324" t="s">
        <v>296</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row>
    <row r="81" spans="1:28" s="96" customFormat="1" ht="30.75" customHeight="1" x14ac:dyDescent="0.25">
      <c r="A81" s="324" t="s">
        <v>297</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row>
    <row r="82" spans="1:28" s="96" customFormat="1" ht="60.75" customHeight="1" x14ac:dyDescent="0.25">
      <c r="A82" s="324" t="s">
        <v>298</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row>
    <row r="83" spans="1:28" s="96" customFormat="1" ht="35.25" customHeight="1" x14ac:dyDescent="0.25">
      <c r="A83" s="324" t="s">
        <v>299</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row>
    <row r="84" spans="1:28" s="96" customFormat="1" ht="29.25" customHeight="1" x14ac:dyDescent="0.25">
      <c r="A84" s="324" t="s">
        <v>300</v>
      </c>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row>
    <row r="85" spans="1:28" s="96" customFormat="1" ht="45" customHeight="1" x14ac:dyDescent="0.25">
      <c r="A85" s="324" t="s">
        <v>301</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row>
    <row r="86" spans="1:28" s="96" customFormat="1" ht="24" customHeight="1" x14ac:dyDescent="0.25">
      <c r="A86" s="324" t="s">
        <v>302</v>
      </c>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row>
    <row r="87" spans="1:28" s="96" customFormat="1" ht="28.5" customHeight="1" x14ac:dyDescent="0.25">
      <c r="A87" s="324" t="s">
        <v>303</v>
      </c>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row>
    <row r="88" spans="1:28" s="96" customFormat="1" ht="29.25" customHeight="1" x14ac:dyDescent="0.25">
      <c r="A88" s="324" t="s">
        <v>304</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row>
    <row r="89" spans="1:28" s="96" customFormat="1" ht="29.25" customHeight="1" x14ac:dyDescent="0.25">
      <c r="A89" s="324" t="s">
        <v>305</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row>
    <row r="90" spans="1:28" s="96" customFormat="1" ht="28.5" customHeight="1" x14ac:dyDescent="0.25">
      <c r="A90" s="324" t="s">
        <v>306</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row>
    <row r="91" spans="1:28" s="96" customFormat="1" ht="32.25" customHeight="1" x14ac:dyDescent="0.25">
      <c r="A91" s="324" t="s">
        <v>307</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row>
    <row r="92" spans="1:28" s="96" customFormat="1" ht="32.25" customHeight="1" x14ac:dyDescent="0.25">
      <c r="A92" s="324" t="s">
        <v>308</v>
      </c>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row>
    <row r="93" spans="1:28" s="96" customFormat="1" ht="27.75" customHeight="1" x14ac:dyDescent="0.25">
      <c r="A93" s="324" t="s">
        <v>309</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row>
    <row r="94" spans="1:28" s="96" customFormat="1" ht="33" customHeight="1" x14ac:dyDescent="0.25">
      <c r="A94" s="324" t="s">
        <v>310</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row>
    <row r="95" spans="1:28" s="96" customFormat="1" ht="45.75" customHeight="1" x14ac:dyDescent="0.25">
      <c r="A95" s="324" t="s">
        <v>311</v>
      </c>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row>
    <row r="96" spans="1:28" s="96" customFormat="1" ht="18.75" customHeight="1" x14ac:dyDescent="0.25">
      <c r="A96" s="322"/>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row>
    <row r="97" spans="1:20" s="96" customFormat="1" ht="15.75" x14ac:dyDescent="0.25">
      <c r="A97" s="322" t="s">
        <v>133</v>
      </c>
      <c r="B97" s="342"/>
      <c r="C97" s="342"/>
      <c r="D97" s="342"/>
      <c r="E97" s="342"/>
      <c r="F97" s="342"/>
      <c r="G97" s="342"/>
      <c r="H97" s="342"/>
      <c r="I97" s="342"/>
      <c r="J97" s="342"/>
      <c r="K97" s="342"/>
      <c r="L97" s="342"/>
      <c r="M97" s="342"/>
      <c r="N97" s="342"/>
      <c r="O97" s="39"/>
      <c r="P97" s="39"/>
      <c r="Q97" s="39"/>
      <c r="R97" s="150" t="s">
        <v>138</v>
      </c>
      <c r="S97" s="39"/>
      <c r="T97" s="39"/>
    </row>
    <row r="98" spans="1:20" s="96" customFormat="1" ht="15.75" x14ac:dyDescent="0.25">
      <c r="A98" s="99" t="s">
        <v>134</v>
      </c>
      <c r="B98" s="343" t="s">
        <v>312</v>
      </c>
      <c r="C98" s="343"/>
      <c r="D98" s="343"/>
      <c r="E98" s="343"/>
      <c r="F98" s="343"/>
      <c r="G98" s="343"/>
      <c r="H98" s="343"/>
      <c r="I98" s="92"/>
      <c r="J98" s="92"/>
      <c r="K98" s="92"/>
      <c r="L98" s="92"/>
      <c r="M98" s="92" t="s">
        <v>137</v>
      </c>
      <c r="N98" s="340">
        <v>46921</v>
      </c>
      <c r="O98" s="340"/>
      <c r="P98" s="340"/>
      <c r="Q98" s="92" t="s">
        <v>346</v>
      </c>
      <c r="R98" s="39"/>
      <c r="S98" s="39"/>
      <c r="T98" s="39"/>
    </row>
    <row r="99" spans="1:20" s="96" customFormat="1" ht="15.75" x14ac:dyDescent="0.25">
      <c r="A99" s="100" t="s">
        <v>313</v>
      </c>
      <c r="B99" s="43" t="s">
        <v>135</v>
      </c>
      <c r="C99" s="101"/>
      <c r="D99" s="101"/>
      <c r="F99" s="43"/>
      <c r="G99" s="43"/>
      <c r="H99" s="43"/>
      <c r="I99" s="43"/>
      <c r="J99" s="43"/>
      <c r="K99" s="43"/>
      <c r="L99" s="39"/>
      <c r="M99" s="39"/>
      <c r="N99" s="39"/>
      <c r="O99" s="39"/>
      <c r="P99" s="39"/>
      <c r="Q99" s="39"/>
      <c r="R99" s="39"/>
      <c r="S99" s="39"/>
      <c r="T99" s="39"/>
    </row>
    <row r="100" spans="1:20" s="96" customFormat="1" ht="15.75" x14ac:dyDescent="0.25">
      <c r="A100" s="102" t="s">
        <v>136</v>
      </c>
      <c r="B100" s="92"/>
      <c r="C100" s="92"/>
      <c r="D100" s="92"/>
      <c r="E100" s="92"/>
      <c r="F100" s="92"/>
      <c r="G100" s="92"/>
      <c r="H100" s="92"/>
      <c r="I100" s="92"/>
      <c r="J100" s="92"/>
      <c r="K100" s="92"/>
      <c r="L100" s="92"/>
      <c r="M100" s="92" t="s">
        <v>137</v>
      </c>
      <c r="N100" s="340">
        <v>46893</v>
      </c>
      <c r="O100" s="341"/>
      <c r="P100" s="341"/>
      <c r="Q100" s="92" t="s">
        <v>347</v>
      </c>
      <c r="R100" s="103"/>
      <c r="S100" s="103"/>
      <c r="T100" s="104"/>
    </row>
    <row r="101" spans="1:20" s="96" customFormat="1" ht="15.75" x14ac:dyDescent="0.25">
      <c r="A101" s="102" t="s">
        <v>139</v>
      </c>
      <c r="B101" s="92"/>
      <c r="C101" s="92"/>
      <c r="D101" s="92"/>
      <c r="E101" s="92"/>
      <c r="F101" s="92"/>
      <c r="G101" s="92"/>
      <c r="H101" s="92"/>
      <c r="I101" s="92"/>
      <c r="J101" s="92"/>
      <c r="K101" s="92"/>
      <c r="L101" s="92"/>
      <c r="M101" s="92" t="s">
        <v>137</v>
      </c>
      <c r="N101" s="340">
        <v>46928</v>
      </c>
      <c r="O101" s="341"/>
      <c r="P101" s="341"/>
      <c r="Q101" s="92" t="s">
        <v>348</v>
      </c>
      <c r="R101" s="103"/>
      <c r="S101" s="103"/>
      <c r="T101" s="104"/>
    </row>
  </sheetData>
  <mergeCells count="132">
    <mergeCell ref="V57:X57"/>
    <mergeCell ref="A60:P60"/>
    <mergeCell ref="Q60:U60"/>
    <mergeCell ref="V60:X60"/>
    <mergeCell ref="Y60:AA60"/>
    <mergeCell ref="N101:P101"/>
    <mergeCell ref="A97:N97"/>
    <mergeCell ref="B98:H98"/>
    <mergeCell ref="N98:P98"/>
    <mergeCell ref="N100:P100"/>
    <mergeCell ref="A84:AB84"/>
    <mergeCell ref="A85:AB85"/>
    <mergeCell ref="A76:AB76"/>
    <mergeCell ref="A77:AB77"/>
    <mergeCell ref="A78:AB78"/>
    <mergeCell ref="A79:AB79"/>
    <mergeCell ref="A80:AB80"/>
    <mergeCell ref="A61:AB61"/>
    <mergeCell ref="A42:AB42"/>
    <mergeCell ref="A43:P44"/>
    <mergeCell ref="Q43:AB43"/>
    <mergeCell ref="Q44:U44"/>
    <mergeCell ref="Q45:S45"/>
    <mergeCell ref="T45:U45"/>
    <mergeCell ref="V45:X45"/>
    <mergeCell ref="A96:AB96"/>
    <mergeCell ref="A91:AB91"/>
    <mergeCell ref="A92:AB92"/>
    <mergeCell ref="A93:AB93"/>
    <mergeCell ref="A94:AB94"/>
    <mergeCell ref="A95:AB95"/>
    <mergeCell ref="A86:AB86"/>
    <mergeCell ref="A87:AB87"/>
    <mergeCell ref="A88:AB88"/>
    <mergeCell ref="A89:AB89"/>
    <mergeCell ref="A90:AB90"/>
    <mergeCell ref="A59:P59"/>
    <mergeCell ref="V59:X59"/>
    <mergeCell ref="A81:AB81"/>
    <mergeCell ref="A82:AB82"/>
    <mergeCell ref="A83:AB83"/>
    <mergeCell ref="A57:P57"/>
    <mergeCell ref="B53:P53"/>
    <mergeCell ref="Q53:AA53"/>
    <mergeCell ref="Q54:AA54"/>
    <mergeCell ref="A73:AB73"/>
    <mergeCell ref="A74:AB74"/>
    <mergeCell ref="A75:AB75"/>
    <mergeCell ref="A67:AB67"/>
    <mergeCell ref="A68:AB68"/>
    <mergeCell ref="A69:AB69"/>
    <mergeCell ref="A70:AB70"/>
    <mergeCell ref="A71:AB71"/>
    <mergeCell ref="A65:AB65"/>
    <mergeCell ref="A66:AB66"/>
    <mergeCell ref="B54:P54"/>
    <mergeCell ref="A72:AB72"/>
    <mergeCell ref="B55:P55"/>
    <mergeCell ref="Q55:AA55"/>
    <mergeCell ref="A58:P58"/>
    <mergeCell ref="Q58:S58"/>
    <mergeCell ref="T58:U58"/>
    <mergeCell ref="V58:X58"/>
    <mergeCell ref="Q56:AA56"/>
    <mergeCell ref="Q57:S57"/>
    <mergeCell ref="T57:U57"/>
    <mergeCell ref="A34:AB34"/>
    <mergeCell ref="A35:AB35"/>
    <mergeCell ref="A36:AB36"/>
    <mergeCell ref="A62:AB62"/>
    <mergeCell ref="A63:AB63"/>
    <mergeCell ref="A64:AB64"/>
    <mergeCell ref="A48:P48"/>
    <mergeCell ref="Q48:S48"/>
    <mergeCell ref="T48:U48"/>
    <mergeCell ref="V48:X48"/>
    <mergeCell ref="A50:P50"/>
    <mergeCell ref="Q50:AB50"/>
    <mergeCell ref="Q49:S49"/>
    <mergeCell ref="T49:U49"/>
    <mergeCell ref="A37:AB37"/>
    <mergeCell ref="A38:AB38"/>
    <mergeCell ref="A45:P45"/>
    <mergeCell ref="A49:P49"/>
    <mergeCell ref="V49:X49"/>
    <mergeCell ref="B52:P52"/>
    <mergeCell ref="B51:P51"/>
    <mergeCell ref="Q51:AA51"/>
    <mergeCell ref="B56:P56"/>
    <mergeCell ref="Q52:AA52"/>
    <mergeCell ref="A20:AB20"/>
    <mergeCell ref="A16:AB16"/>
    <mergeCell ref="A46:P46"/>
    <mergeCell ref="B47:P47"/>
    <mergeCell ref="Q47:AA47"/>
    <mergeCell ref="Q46:AB46"/>
    <mergeCell ref="A39:AB39"/>
    <mergeCell ref="A40:AB40"/>
    <mergeCell ref="A41:AB41"/>
    <mergeCell ref="Y44:AB44"/>
    <mergeCell ref="A21:AB21"/>
    <mergeCell ref="A33:AB33"/>
    <mergeCell ref="A22:AB22"/>
    <mergeCell ref="A23:AB23"/>
    <mergeCell ref="A24:AB24"/>
    <mergeCell ref="A25:AB25"/>
    <mergeCell ref="A26:AB26"/>
    <mergeCell ref="A27:AB27"/>
    <mergeCell ref="A28:AB28"/>
    <mergeCell ref="A29:AB29"/>
    <mergeCell ref="A30:AB30"/>
    <mergeCell ref="A31:AB31"/>
    <mergeCell ref="A32:AB32"/>
    <mergeCell ref="V44:X44"/>
    <mergeCell ref="A17:AB17"/>
    <mergeCell ref="A18:AB18"/>
    <mergeCell ref="A19:AB19"/>
    <mergeCell ref="A1:AB1"/>
    <mergeCell ref="A3:AB3"/>
    <mergeCell ref="A2:AB2"/>
    <mergeCell ref="A9:AB9"/>
    <mergeCell ref="A8:AB8"/>
    <mergeCell ref="A7:AB7"/>
    <mergeCell ref="A15:AB15"/>
    <mergeCell ref="A12:AB12"/>
    <mergeCell ref="A13:AB13"/>
    <mergeCell ref="A14:AB14"/>
    <mergeCell ref="A10:AB10"/>
    <mergeCell ref="A11:AB11"/>
    <mergeCell ref="A6:AB6"/>
    <mergeCell ref="A5:AB5"/>
    <mergeCell ref="A4:AB4"/>
  </mergeCells>
  <hyperlinks>
    <hyperlink ref="A6" r:id="rId1" tooltip="Приказ Минтруда России от 17.09.2014 N 647н (ред. от 12.12.2016) &quot;Об утверждении профессионального стандарта &quot;Администратор баз данных&quot; (Зарегистрировано в Минюсте России 24.11.2014 N 34846) {КонсультантПлюс}" display="consultantplus://offline/ref=AA7B118A6B629FCA856E0532452C3F82308A6427F335D67C035465B8B5696709A2657FAAF85DC96BFE4BD86673E067A717EB0AB373CA8948CAhCI"/>
  </hyperlinks>
  <pageMargins left="0.23622047244094491" right="0.23622047244094491" top="0.74803149606299213" bottom="0.74803149606299213" header="0.31496062992125984" footer="0.31496062992125984"/>
  <pageSetup paperSize="9" scale="64" fitToHeight="0" orientation="landscape" verticalDpi="300" r:id="rId2"/>
  <rowBreaks count="3" manualBreakCount="3">
    <brk id="31" max="16383" man="1"/>
    <brk id="36" max="27" man="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zoomScaleNormal="100" zoomScaleSheetLayoutView="100" workbookViewId="0">
      <selection activeCell="C7" sqref="C7"/>
    </sheetView>
  </sheetViews>
  <sheetFormatPr defaultColWidth="9.140625" defaultRowHeight="18" x14ac:dyDescent="0.25"/>
  <cols>
    <col min="1" max="1" width="9.42578125" style="11" customWidth="1"/>
    <col min="2" max="2" width="12.5703125" style="1" customWidth="1"/>
    <col min="3" max="3" width="88.5703125" style="1" customWidth="1"/>
    <col min="4" max="4" width="20.140625" style="10" customWidth="1"/>
    <col min="5" max="16384" width="9.140625" style="1"/>
  </cols>
  <sheetData>
    <row r="1" spans="1:4" x14ac:dyDescent="0.25">
      <c r="C1" s="8" t="s">
        <v>43</v>
      </c>
    </row>
    <row r="2" spans="1:4" ht="18" customHeight="1" x14ac:dyDescent="0.25">
      <c r="A2" s="346" t="s">
        <v>44</v>
      </c>
      <c r="B2" s="347" t="s">
        <v>45</v>
      </c>
      <c r="C2" s="346" t="s">
        <v>46</v>
      </c>
      <c r="D2" s="348" t="s">
        <v>47</v>
      </c>
    </row>
    <row r="3" spans="1:4" ht="16.5" customHeight="1" x14ac:dyDescent="0.25">
      <c r="A3" s="346"/>
      <c r="B3" s="347"/>
      <c r="C3" s="346"/>
      <c r="D3" s="348"/>
    </row>
    <row r="4" spans="1:4" ht="16.5" customHeight="1" x14ac:dyDescent="0.25">
      <c r="A4" s="349">
        <v>2</v>
      </c>
      <c r="B4" s="209" t="s">
        <v>181</v>
      </c>
      <c r="C4" s="210" t="s">
        <v>101</v>
      </c>
      <c r="D4" s="262" t="s">
        <v>160</v>
      </c>
    </row>
    <row r="5" spans="1:4" ht="16.5" customHeight="1" x14ac:dyDescent="0.25">
      <c r="A5" s="349"/>
      <c r="B5" s="209" t="s">
        <v>179</v>
      </c>
      <c r="C5" s="210" t="s">
        <v>30</v>
      </c>
      <c r="D5" s="262"/>
    </row>
    <row r="6" spans="1:4" ht="16.5" customHeight="1" x14ac:dyDescent="0.25">
      <c r="A6" s="349">
        <v>2</v>
      </c>
      <c r="B6" s="209" t="s">
        <v>168</v>
      </c>
      <c r="C6" s="207" t="s">
        <v>360</v>
      </c>
      <c r="D6" s="262" t="s">
        <v>160</v>
      </c>
    </row>
    <row r="7" spans="1:4" ht="16.5" customHeight="1" x14ac:dyDescent="0.25">
      <c r="A7" s="349"/>
      <c r="B7" s="209" t="s">
        <v>167</v>
      </c>
      <c r="C7" s="207" t="s">
        <v>359</v>
      </c>
      <c r="D7" s="262"/>
    </row>
    <row r="8" spans="1:4" x14ac:dyDescent="0.25">
      <c r="A8" s="349">
        <v>4</v>
      </c>
      <c r="B8" s="208" t="s">
        <v>69</v>
      </c>
      <c r="C8" s="208" t="s">
        <v>209</v>
      </c>
      <c r="D8" s="262" t="s">
        <v>160</v>
      </c>
    </row>
    <row r="9" spans="1:4" x14ac:dyDescent="0.25">
      <c r="A9" s="349"/>
      <c r="B9" s="208" t="s">
        <v>70</v>
      </c>
      <c r="C9" s="208" t="s">
        <v>210</v>
      </c>
      <c r="D9" s="262"/>
    </row>
    <row r="10" spans="1:4" x14ac:dyDescent="0.25">
      <c r="A10" s="349"/>
      <c r="B10" s="208" t="s">
        <v>229</v>
      </c>
      <c r="C10" s="208" t="s">
        <v>211</v>
      </c>
      <c r="D10" s="262"/>
    </row>
    <row r="11" spans="1:4" x14ac:dyDescent="0.25">
      <c r="A11" s="349">
        <v>4</v>
      </c>
      <c r="B11" s="207" t="s">
        <v>112</v>
      </c>
      <c r="C11" s="207" t="s">
        <v>222</v>
      </c>
      <c r="D11" s="262" t="s">
        <v>119</v>
      </c>
    </row>
    <row r="12" spans="1:4" x14ac:dyDescent="0.25">
      <c r="A12" s="349"/>
      <c r="B12" s="207" t="s">
        <v>166</v>
      </c>
      <c r="C12" s="207" t="s">
        <v>223</v>
      </c>
      <c r="D12" s="262"/>
    </row>
    <row r="13" spans="1:4" x14ac:dyDescent="0.25">
      <c r="A13" s="344">
        <v>6</v>
      </c>
      <c r="B13" s="62" t="s">
        <v>240</v>
      </c>
      <c r="C13" s="62" t="s">
        <v>224</v>
      </c>
      <c r="D13" s="345" t="s">
        <v>119</v>
      </c>
    </row>
    <row r="14" spans="1:4" x14ac:dyDescent="0.25">
      <c r="A14" s="344"/>
      <c r="B14" s="62" t="s">
        <v>227</v>
      </c>
      <c r="C14" s="62" t="s">
        <v>225</v>
      </c>
      <c r="D14" s="345"/>
    </row>
    <row r="15" spans="1:4" x14ac:dyDescent="0.25">
      <c r="A15" s="344">
        <v>6</v>
      </c>
      <c r="B15" s="62" t="s">
        <v>114</v>
      </c>
      <c r="C15" s="62" t="s">
        <v>234</v>
      </c>
      <c r="D15" s="265" t="s">
        <v>119</v>
      </c>
    </row>
    <row r="16" spans="1:4" x14ac:dyDescent="0.25">
      <c r="A16" s="344"/>
      <c r="B16" s="62" t="s">
        <v>115</v>
      </c>
      <c r="C16" s="62" t="s">
        <v>235</v>
      </c>
      <c r="D16" s="265"/>
    </row>
    <row r="17" spans="1:4" x14ac:dyDescent="0.25">
      <c r="A17" s="206">
        <v>8</v>
      </c>
      <c r="B17" s="119" t="s">
        <v>228</v>
      </c>
      <c r="C17" s="166" t="s">
        <v>226</v>
      </c>
      <c r="D17" s="205" t="s">
        <v>119</v>
      </c>
    </row>
    <row r="18" spans="1:4" x14ac:dyDescent="0.25">
      <c r="C18" s="5"/>
    </row>
    <row r="19" spans="1:4" x14ac:dyDescent="0.25">
      <c r="B19" s="7" t="s">
        <v>1</v>
      </c>
      <c r="C19" s="5"/>
    </row>
    <row r="20" spans="1:4" x14ac:dyDescent="0.25">
      <c r="B20" s="4" t="s">
        <v>371</v>
      </c>
    </row>
    <row r="21" spans="1:4" x14ac:dyDescent="0.25">
      <c r="B21" s="4" t="s">
        <v>372</v>
      </c>
    </row>
    <row r="22" spans="1:4" x14ac:dyDescent="0.25">
      <c r="B22" s="9"/>
    </row>
    <row r="23" spans="1:4" x14ac:dyDescent="0.25">
      <c r="B23" s="2"/>
    </row>
  </sheetData>
  <mergeCells count="16">
    <mergeCell ref="A15:A16"/>
    <mergeCell ref="D15:D16"/>
    <mergeCell ref="D13:D14"/>
    <mergeCell ref="A13:A14"/>
    <mergeCell ref="A2:A3"/>
    <mergeCell ref="B2:B3"/>
    <mergeCell ref="C2:C3"/>
    <mergeCell ref="D2:D3"/>
    <mergeCell ref="A8:A10"/>
    <mergeCell ref="D8:D10"/>
    <mergeCell ref="A4:A5"/>
    <mergeCell ref="D6:D7"/>
    <mergeCell ref="A6:A7"/>
    <mergeCell ref="D4:D5"/>
    <mergeCell ref="A11:A12"/>
    <mergeCell ref="D11:D12"/>
  </mergeCells>
  <phoneticPr fontId="14" type="noConversion"/>
  <pageMargins left="0.15748031496062992" right="0.15748031496062992" top="0.23622047244094491" bottom="0.23622047244094491" header="0.15748031496062992" footer="0.23622047244094491"/>
  <pageSetup paperSize="9" fitToWidth="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115" zoomScaleNormal="100" zoomScaleSheetLayoutView="115" workbookViewId="0">
      <selection activeCell="F13" sqref="F13"/>
    </sheetView>
  </sheetViews>
  <sheetFormatPr defaultColWidth="9.140625" defaultRowHeight="36" customHeight="1" x14ac:dyDescent="0.25"/>
  <cols>
    <col min="1" max="1" width="9.140625" style="3" customWidth="1"/>
    <col min="2" max="2" width="80.140625" style="3" customWidth="1"/>
    <col min="3" max="3" width="22.5703125" style="3" customWidth="1"/>
    <col min="4" max="4" width="25.85546875" style="3" customWidth="1"/>
    <col min="5" max="5" width="13.140625" style="3" customWidth="1"/>
    <col min="6" max="7" width="13.85546875" style="3" customWidth="1"/>
    <col min="8" max="16384" width="9.140625" style="3"/>
  </cols>
  <sheetData>
    <row r="1" spans="1:7" s="26" customFormat="1" ht="36" customHeight="1" x14ac:dyDescent="0.25"/>
    <row r="2" spans="1:7" ht="36" customHeight="1" x14ac:dyDescent="0.25">
      <c r="A2" s="24" t="s">
        <v>48</v>
      </c>
    </row>
    <row r="3" spans="1:7" ht="36" customHeight="1" x14ac:dyDescent="0.25">
      <c r="A3" s="351" t="s">
        <v>49</v>
      </c>
      <c r="B3" s="350" t="s">
        <v>50</v>
      </c>
      <c r="C3" s="350" t="s">
        <v>51</v>
      </c>
      <c r="D3" s="350" t="s">
        <v>52</v>
      </c>
      <c r="E3" s="350" t="s">
        <v>53</v>
      </c>
      <c r="F3" s="350" t="s">
        <v>54</v>
      </c>
      <c r="G3" s="350"/>
    </row>
    <row r="4" spans="1:7" ht="36" customHeight="1" x14ac:dyDescent="0.25">
      <c r="A4" s="351"/>
      <c r="B4" s="350"/>
      <c r="C4" s="350"/>
      <c r="D4" s="350"/>
      <c r="E4" s="350"/>
      <c r="F4" s="27" t="s">
        <v>8</v>
      </c>
      <c r="G4" s="27" t="s">
        <v>55</v>
      </c>
    </row>
    <row r="5" spans="1:7" s="58" customFormat="1" ht="36.75" customHeight="1" x14ac:dyDescent="0.25">
      <c r="A5" s="211" t="s">
        <v>330</v>
      </c>
      <c r="B5" s="213" t="s">
        <v>373</v>
      </c>
      <c r="C5" s="63" t="s">
        <v>113</v>
      </c>
      <c r="D5" s="214" t="s">
        <v>374</v>
      </c>
      <c r="E5" s="59" t="s">
        <v>375</v>
      </c>
      <c r="F5" s="60">
        <f>G5/36</f>
        <v>5</v>
      </c>
      <c r="G5" s="61">
        <v>180</v>
      </c>
    </row>
    <row r="6" spans="1:7" s="12" customFormat="1" ht="41.25" customHeight="1" x14ac:dyDescent="0.25">
      <c r="A6" s="212" t="s">
        <v>331</v>
      </c>
      <c r="B6" s="215" t="s">
        <v>376</v>
      </c>
      <c r="C6" s="216" t="s">
        <v>377</v>
      </c>
      <c r="D6" s="217" t="s">
        <v>56</v>
      </c>
      <c r="E6" s="28" t="s">
        <v>116</v>
      </c>
      <c r="F6" s="60">
        <f t="shared" ref="F6:F9" si="0">G6/36</f>
        <v>5</v>
      </c>
      <c r="G6" s="25">
        <v>180</v>
      </c>
    </row>
    <row r="7" spans="1:7" s="12" customFormat="1" ht="34.5" customHeight="1" x14ac:dyDescent="0.25">
      <c r="A7" s="212" t="s">
        <v>332</v>
      </c>
      <c r="B7" s="213" t="s">
        <v>378</v>
      </c>
      <c r="C7" s="216" t="s">
        <v>382</v>
      </c>
      <c r="D7" s="217" t="s">
        <v>56</v>
      </c>
      <c r="E7" s="28" t="s">
        <v>57</v>
      </c>
      <c r="F7" s="60">
        <f t="shared" si="0"/>
        <v>8</v>
      </c>
      <c r="G7" s="25">
        <v>288</v>
      </c>
    </row>
    <row r="8" spans="1:7" s="12" customFormat="1" ht="36.75" customHeight="1" x14ac:dyDescent="0.25">
      <c r="A8" s="25" t="s">
        <v>333</v>
      </c>
      <c r="B8" s="218" t="s">
        <v>379</v>
      </c>
      <c r="C8" s="63" t="s">
        <v>380</v>
      </c>
      <c r="D8" s="217" t="s">
        <v>56</v>
      </c>
      <c r="E8" s="28" t="s">
        <v>57</v>
      </c>
      <c r="F8" s="60">
        <f t="shared" si="0"/>
        <v>2</v>
      </c>
      <c r="G8" s="25">
        <v>72</v>
      </c>
    </row>
    <row r="9" spans="1:7" s="12" customFormat="1" ht="30.75" customHeight="1" x14ac:dyDescent="0.25">
      <c r="A9" s="212" t="s">
        <v>334</v>
      </c>
      <c r="B9" s="218" t="s">
        <v>381</v>
      </c>
      <c r="C9" s="216" t="s">
        <v>382</v>
      </c>
      <c r="D9" s="217" t="s">
        <v>56</v>
      </c>
      <c r="E9" s="28" t="s">
        <v>57</v>
      </c>
      <c r="F9" s="60">
        <f t="shared" si="0"/>
        <v>4</v>
      </c>
      <c r="G9" s="25">
        <v>144</v>
      </c>
    </row>
    <row r="10" spans="1:7" s="24" customFormat="1" ht="36" customHeight="1" x14ac:dyDescent="0.25">
      <c r="A10" s="344" t="s">
        <v>41</v>
      </c>
      <c r="B10" s="344"/>
      <c r="C10" s="344"/>
      <c r="D10" s="344"/>
      <c r="E10" s="344"/>
      <c r="F10" s="65">
        <f>SUM(F5:F9)</f>
        <v>24</v>
      </c>
      <c r="G10" s="65">
        <f>SUM(G5:G9)</f>
        <v>864</v>
      </c>
    </row>
  </sheetData>
  <mergeCells count="7">
    <mergeCell ref="F3:G3"/>
    <mergeCell ref="A10:E10"/>
    <mergeCell ref="A3:A4"/>
    <mergeCell ref="B3:B4"/>
    <mergeCell ref="C3:C4"/>
    <mergeCell ref="D3:D4"/>
    <mergeCell ref="E3:E4"/>
  </mergeCells>
  <pageMargins left="0.7" right="0.7" top="0.75" bottom="0.75" header="0.3" footer="0.3"/>
  <pageSetup paperSize="9" scale="73"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'5.комплексные формы ПА'!Область_печати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2024-07-22T14:27:14Z</cp:lastPrinted>
  <dcterms:created xsi:type="dcterms:W3CDTF">2017-12-21T08:00:33Z</dcterms:created>
  <dcterms:modified xsi:type="dcterms:W3CDTF">2024-09-15T10:29:03Z</dcterms:modified>
</cp:coreProperties>
</file>