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3-2024\"/>
    </mc:Choice>
  </mc:AlternateContent>
  <bookViews>
    <workbookView xWindow="-120" yWindow="-120" windowWidth="29040" windowHeight="15840"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процесса'!$A$1:$W$84</definedName>
    <definedName name="_xlnm.Print_Area" localSheetId="6">'6. практика'!$A$1:$G$16</definedName>
    <definedName name="_xlnm.Print_Area" localSheetId="0">'Титульный лист'!$A$1:$O$30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9" i="7" l="1"/>
  <c r="R79" i="7"/>
  <c r="S79" i="7"/>
  <c r="T79" i="7"/>
  <c r="U79" i="7"/>
  <c r="V79" i="7"/>
  <c r="P79" i="7"/>
  <c r="Q78" i="7"/>
  <c r="Q80" i="7" s="1"/>
  <c r="R78" i="7"/>
  <c r="R80" i="7" s="1"/>
  <c r="S78" i="7"/>
  <c r="S80" i="7" s="1"/>
  <c r="T78" i="7"/>
  <c r="T80" i="7" s="1"/>
  <c r="U78" i="7"/>
  <c r="V78" i="7"/>
  <c r="V80" i="7" s="1"/>
  <c r="W78" i="7"/>
  <c r="P78" i="7"/>
  <c r="P80" i="7" s="1"/>
  <c r="U80" i="7" l="1"/>
  <c r="X46" i="8"/>
  <c r="AB47" i="8"/>
  <c r="J28" i="7"/>
  <c r="I28" i="7"/>
  <c r="G28" i="7" s="1"/>
  <c r="J27" i="7"/>
  <c r="I27" i="7" s="1"/>
  <c r="G27" i="7" s="1"/>
  <c r="J26" i="7"/>
  <c r="I26" i="7"/>
  <c r="G26" i="7" s="1"/>
  <c r="J25" i="7"/>
  <c r="I25" i="7" s="1"/>
  <c r="G25" i="7" s="1"/>
  <c r="Q24" i="7"/>
  <c r="P24" i="7"/>
  <c r="J24" i="7" s="1"/>
  <c r="I24" i="7" s="1"/>
  <c r="G24" i="7" s="1"/>
  <c r="J23" i="7"/>
  <c r="I23" i="7" s="1"/>
  <c r="G23" i="7" s="1"/>
  <c r="J22" i="7"/>
  <c r="I22" i="7" s="1"/>
  <c r="G22" i="7" s="1"/>
  <c r="J21" i="7"/>
  <c r="I21" i="7" s="1"/>
  <c r="G21" i="7" s="1"/>
  <c r="J20" i="7"/>
  <c r="I20" i="7" s="1"/>
  <c r="G20" i="7" s="1"/>
  <c r="J19" i="7"/>
  <c r="I19" i="7" s="1"/>
  <c r="G19" i="7" s="1"/>
  <c r="J18" i="7"/>
  <c r="I18" i="7"/>
  <c r="G18" i="7" s="1"/>
  <c r="J17" i="7"/>
  <c r="I17" i="7" s="1"/>
  <c r="G17" i="7" s="1"/>
  <c r="J16" i="7"/>
  <c r="I16" i="7" s="1"/>
  <c r="G16" i="7" s="1"/>
  <c r="J15" i="7"/>
  <c r="I15" i="7" s="1"/>
  <c r="G15" i="7" s="1"/>
  <c r="H51" i="7" l="1"/>
  <c r="K51" i="7"/>
  <c r="L51" i="7"/>
  <c r="F7" i="5"/>
  <c r="F8" i="5"/>
  <c r="F9" i="5"/>
  <c r="F10" i="5"/>
  <c r="F11" i="5"/>
  <c r="F12" i="5"/>
  <c r="F13" i="5"/>
  <c r="F6" i="5"/>
  <c r="R55" i="7" l="1"/>
  <c r="R54" i="7"/>
  <c r="R53" i="7"/>
  <c r="R52" i="7"/>
  <c r="R42" i="7"/>
  <c r="R41" i="7"/>
  <c r="R40" i="7" s="1"/>
  <c r="T39" i="7"/>
  <c r="R43" i="7"/>
  <c r="R38" i="7"/>
  <c r="T59" i="7"/>
  <c r="T47" i="7"/>
  <c r="T60" i="7"/>
  <c r="M57" i="7"/>
  <c r="G57" i="7" s="1"/>
  <c r="M56" i="7"/>
  <c r="M51" i="7" s="1"/>
  <c r="S42" i="7"/>
  <c r="S71" i="7"/>
  <c r="S54" i="7"/>
  <c r="S55" i="7"/>
  <c r="S53" i="7"/>
  <c r="S52" i="7"/>
  <c r="S41" i="7"/>
  <c r="S40" i="7" s="1"/>
  <c r="S38" i="7"/>
  <c r="S36" i="7" s="1"/>
  <c r="S37" i="7"/>
  <c r="S31" i="7"/>
  <c r="Q30" i="7"/>
  <c r="R30" i="7"/>
  <c r="W30" i="7"/>
  <c r="P30" i="7"/>
  <c r="Q36" i="7"/>
  <c r="R36" i="7"/>
  <c r="T36" i="7"/>
  <c r="U36" i="7"/>
  <c r="V36" i="7"/>
  <c r="W36" i="7"/>
  <c r="P36" i="7"/>
  <c r="Q40" i="7"/>
  <c r="W40" i="7"/>
  <c r="P40" i="7"/>
  <c r="Q58" i="7"/>
  <c r="R58" i="7"/>
  <c r="S58" i="7"/>
  <c r="T58" i="7"/>
  <c r="V58" i="7"/>
  <c r="W58" i="7"/>
  <c r="P58" i="7"/>
  <c r="Q51" i="7"/>
  <c r="Q50" i="7" s="1"/>
  <c r="Q29" i="7" s="1"/>
  <c r="R51" i="7"/>
  <c r="S51" i="7"/>
  <c r="T51" i="7"/>
  <c r="U51" i="7"/>
  <c r="V51" i="7"/>
  <c r="W51" i="7"/>
  <c r="P51" i="7"/>
  <c r="P50" i="7" s="1"/>
  <c r="Q62" i="7"/>
  <c r="R62" i="7"/>
  <c r="S62" i="7"/>
  <c r="T62" i="7"/>
  <c r="U62" i="7"/>
  <c r="W62" i="7"/>
  <c r="P62" i="7"/>
  <c r="Q67" i="7"/>
  <c r="R67" i="7"/>
  <c r="S67" i="7"/>
  <c r="T67" i="7"/>
  <c r="U67" i="7"/>
  <c r="P67" i="7"/>
  <c r="Q70" i="7"/>
  <c r="S70" i="7"/>
  <c r="V70" i="7"/>
  <c r="W70" i="7"/>
  <c r="P70" i="7"/>
  <c r="S48" i="7"/>
  <c r="S43" i="7"/>
  <c r="S34" i="7"/>
  <c r="S33" i="7"/>
  <c r="S30" i="7" s="1"/>
  <c r="S32" i="7"/>
  <c r="U73" i="7"/>
  <c r="U72" i="7"/>
  <c r="U70" i="7" s="1"/>
  <c r="U60" i="7"/>
  <c r="U59" i="7"/>
  <c r="U58" i="7" s="1"/>
  <c r="U49" i="7"/>
  <c r="U47" i="7"/>
  <c r="U46" i="7"/>
  <c r="U45" i="7"/>
  <c r="U44" i="7"/>
  <c r="U40" i="7" s="1"/>
  <c r="U34" i="7"/>
  <c r="U33" i="7"/>
  <c r="U30" i="7" s="1"/>
  <c r="U50" i="7" l="1"/>
  <c r="P29" i="7"/>
  <c r="U29" i="7"/>
  <c r="S50" i="7"/>
  <c r="S29" i="7" s="1"/>
  <c r="H70" i="7"/>
  <c r="K70" i="7"/>
  <c r="L70" i="7"/>
  <c r="N70" i="7"/>
  <c r="O70" i="7"/>
  <c r="M76" i="7"/>
  <c r="G76" i="7" s="1"/>
  <c r="M75" i="7"/>
  <c r="G75" i="7" s="1"/>
  <c r="M74" i="7"/>
  <c r="M70" i="7" l="1"/>
  <c r="G74" i="7"/>
  <c r="V57" i="8"/>
  <c r="AB50" i="8"/>
  <c r="AB48" i="8" l="1"/>
  <c r="AB49" i="8"/>
  <c r="M8" i="2"/>
  <c r="M10" i="2"/>
  <c r="V65" i="7"/>
  <c r="V68" i="7"/>
  <c r="V67" i="7" s="1"/>
  <c r="V64" i="7"/>
  <c r="V63" i="7"/>
  <c r="V62" i="7" s="1"/>
  <c r="V50" i="7" s="1"/>
  <c r="V34" i="7"/>
  <c r="V33" i="7"/>
  <c r="V35" i="7"/>
  <c r="T73" i="7"/>
  <c r="J73" i="7" s="1"/>
  <c r="I73" i="7" s="1"/>
  <c r="G73" i="7" s="1"/>
  <c r="T72" i="7"/>
  <c r="T70" i="7" s="1"/>
  <c r="T50" i="7" s="1"/>
  <c r="R71" i="7"/>
  <c r="V48" i="7"/>
  <c r="V40" i="7" s="1"/>
  <c r="T44" i="7"/>
  <c r="J71" i="7" l="1"/>
  <c r="R70" i="7"/>
  <c r="R50" i="7" s="1"/>
  <c r="R29" i="7" s="1"/>
  <c r="J72" i="7"/>
  <c r="I72" i="7" s="1"/>
  <c r="G72" i="7" s="1"/>
  <c r="V30" i="7"/>
  <c r="V29" i="7" s="1"/>
  <c r="AB46" i="8"/>
  <c r="I71" i="7"/>
  <c r="G77" i="7"/>
  <c r="H62" i="7"/>
  <c r="K62" i="7"/>
  <c r="L67" i="7"/>
  <c r="H67" i="7"/>
  <c r="K67" i="7"/>
  <c r="H58" i="7"/>
  <c r="K58" i="7"/>
  <c r="L58" i="7"/>
  <c r="N58" i="7"/>
  <c r="O58" i="7"/>
  <c r="H14" i="7"/>
  <c r="K14" i="7"/>
  <c r="L14" i="7"/>
  <c r="M14" i="7"/>
  <c r="N14" i="7"/>
  <c r="R14" i="7"/>
  <c r="R13" i="7" s="1"/>
  <c r="S14" i="7"/>
  <c r="S13" i="7" s="1"/>
  <c r="T14" i="7"/>
  <c r="U14" i="7"/>
  <c r="U13" i="7" s="1"/>
  <c r="V14" i="7"/>
  <c r="W14" i="7"/>
  <c r="L40" i="7"/>
  <c r="M40" i="7"/>
  <c r="N40" i="7"/>
  <c r="O40" i="7"/>
  <c r="H40" i="7"/>
  <c r="K40" i="7"/>
  <c r="L36" i="7"/>
  <c r="M36" i="7"/>
  <c r="N36" i="7"/>
  <c r="O36" i="7"/>
  <c r="H36" i="7"/>
  <c r="K36" i="7"/>
  <c r="L30" i="7"/>
  <c r="M30" i="7"/>
  <c r="N30" i="7"/>
  <c r="O30" i="7"/>
  <c r="H30" i="7"/>
  <c r="K30" i="7"/>
  <c r="J31" i="7"/>
  <c r="I31" i="7" s="1"/>
  <c r="G31" i="7" s="1"/>
  <c r="J32" i="7"/>
  <c r="I32" i="7" s="1"/>
  <c r="G32" i="7" s="1"/>
  <c r="J37" i="7"/>
  <c r="I37" i="7" s="1"/>
  <c r="G37" i="7" s="1"/>
  <c r="J38" i="7"/>
  <c r="I38" i="7" s="1"/>
  <c r="G38" i="7" s="1"/>
  <c r="Q14" i="7"/>
  <c r="Q13" i="7" s="1"/>
  <c r="P14" i="7"/>
  <c r="P13" i="7" s="1"/>
  <c r="N67" i="7"/>
  <c r="O67" i="7"/>
  <c r="J66" i="7"/>
  <c r="I66" i="7" s="1"/>
  <c r="L62" i="7"/>
  <c r="N62" i="7"/>
  <c r="O62" i="7"/>
  <c r="N51" i="7"/>
  <c r="O51" i="7"/>
  <c r="O50" i="7" s="1"/>
  <c r="N50" i="7" l="1"/>
  <c r="V13" i="7"/>
  <c r="H50" i="7"/>
  <c r="L50" i="7"/>
  <c r="K50" i="7"/>
  <c r="J70" i="7"/>
  <c r="M61" i="7"/>
  <c r="G61" i="7" s="1"/>
  <c r="G71" i="7"/>
  <c r="G70" i="7" s="1"/>
  <c r="I70" i="7"/>
  <c r="N29" i="7"/>
  <c r="N13" i="7" s="1"/>
  <c r="O29" i="7"/>
  <c r="L29" i="7"/>
  <c r="L13" i="7" s="1"/>
  <c r="J47" i="7"/>
  <c r="I47" i="7" s="1"/>
  <c r="G47" i="7" s="1"/>
  <c r="T46" i="7"/>
  <c r="J42" i="7"/>
  <c r="I42" i="7" s="1"/>
  <c r="G42" i="7" s="1"/>
  <c r="J43" i="7"/>
  <c r="I43" i="7" s="1"/>
  <c r="G43" i="7" s="1"/>
  <c r="M58" i="7"/>
  <c r="J14" i="7" l="1"/>
  <c r="G56" i="7"/>
  <c r="J46" i="7"/>
  <c r="I46" i="7" s="1"/>
  <c r="G46" i="7" s="1"/>
  <c r="Q82" i="7"/>
  <c r="Q84" i="7"/>
  <c r="J59" i="7"/>
  <c r="J60" i="7"/>
  <c r="I60" i="7" s="1"/>
  <c r="G60" i="7" s="1"/>
  <c r="K29" i="7"/>
  <c r="K13" i="7" s="1"/>
  <c r="G78" i="7" l="1"/>
  <c r="I59" i="7"/>
  <c r="I58" i="7" s="1"/>
  <c r="J58" i="7"/>
  <c r="H29" i="7"/>
  <c r="H13" i="7" s="1"/>
  <c r="G81" i="7" s="1"/>
  <c r="W69" i="7"/>
  <c r="M9" i="2"/>
  <c r="C7" i="2"/>
  <c r="W79" i="7" l="1"/>
  <c r="W67" i="7"/>
  <c r="W50" i="7" s="1"/>
  <c r="W29" i="7" s="1"/>
  <c r="B7" i="2"/>
  <c r="M7" i="2"/>
  <c r="M11" i="2" s="1"/>
  <c r="M69" i="7"/>
  <c r="G59" i="7"/>
  <c r="G58" i="7" s="1"/>
  <c r="G66" i="7"/>
  <c r="M66" i="7"/>
  <c r="M62" i="7" s="1"/>
  <c r="J64" i="7"/>
  <c r="I64" i="7" s="1"/>
  <c r="G64" i="7" s="1"/>
  <c r="J68" i="7"/>
  <c r="J63" i="7"/>
  <c r="J65" i="7"/>
  <c r="I65" i="7" s="1"/>
  <c r="G65" i="7" s="1"/>
  <c r="T49" i="7"/>
  <c r="T45" i="7"/>
  <c r="T34" i="7"/>
  <c r="J34" i="7" s="1"/>
  <c r="I34" i="7" s="1"/>
  <c r="G34" i="7" s="1"/>
  <c r="T33" i="7"/>
  <c r="J52" i="7"/>
  <c r="J55" i="7"/>
  <c r="I55" i="7" s="1"/>
  <c r="G55" i="7" s="1"/>
  <c r="J53" i="7"/>
  <c r="I53" i="7" s="1"/>
  <c r="G53" i="7" s="1"/>
  <c r="G69" i="7" l="1"/>
  <c r="M67" i="7"/>
  <c r="J45" i="7"/>
  <c r="I45" i="7" s="1"/>
  <c r="G45" i="7" s="1"/>
  <c r="T40" i="7"/>
  <c r="T30" i="7"/>
  <c r="T29" i="7" s="1"/>
  <c r="T13" i="7" s="1"/>
  <c r="M50" i="7"/>
  <c r="M29" i="7" s="1"/>
  <c r="M13" i="7" s="1"/>
  <c r="M84" i="7" s="1"/>
  <c r="W80" i="7"/>
  <c r="G79" i="7"/>
  <c r="G80" i="7" s="1"/>
  <c r="P84" i="7"/>
  <c r="U84" i="7"/>
  <c r="J49" i="7"/>
  <c r="I49" i="7" s="1"/>
  <c r="G49" i="7" s="1"/>
  <c r="J35" i="7"/>
  <c r="I35" i="7" s="1"/>
  <c r="I63" i="7"/>
  <c r="J62" i="7"/>
  <c r="J33" i="7"/>
  <c r="I33" i="7" s="1"/>
  <c r="G33" i="7" s="1"/>
  <c r="J41" i="7"/>
  <c r="I52" i="7"/>
  <c r="J39" i="7"/>
  <c r="I68" i="7"/>
  <c r="J67" i="7"/>
  <c r="S84" i="7"/>
  <c r="J44" i="7"/>
  <c r="I44" i="7" s="1"/>
  <c r="G44" i="7" s="1"/>
  <c r="J48" i="7"/>
  <c r="I48" i="7" s="1"/>
  <c r="G48" i="7" s="1"/>
  <c r="J54" i="7"/>
  <c r="I54" i="7" s="1"/>
  <c r="G54" i="7" s="1"/>
  <c r="J51" i="7" l="1"/>
  <c r="J50" i="7" s="1"/>
  <c r="I51" i="7"/>
  <c r="P82" i="7"/>
  <c r="R84" i="7"/>
  <c r="I41" i="7"/>
  <c r="J40" i="7"/>
  <c r="G63" i="7"/>
  <c r="G62" i="7" s="1"/>
  <c r="G50" i="7" s="1"/>
  <c r="I62" i="7"/>
  <c r="T84" i="7"/>
  <c r="J30" i="7"/>
  <c r="G68" i="7"/>
  <c r="G67" i="7" s="1"/>
  <c r="I67" i="7"/>
  <c r="G52" i="7"/>
  <c r="G51" i="7" s="1"/>
  <c r="I39" i="7"/>
  <c r="J36" i="7"/>
  <c r="O14" i="7"/>
  <c r="O13" i="7" s="1"/>
  <c r="G35" i="7"/>
  <c r="G30" i="7" s="1"/>
  <c r="I30" i="7"/>
  <c r="I50" i="7" l="1"/>
  <c r="J29" i="7"/>
  <c r="J13" i="7" s="1"/>
  <c r="V84" i="7"/>
  <c r="R82" i="7"/>
  <c r="I36" i="7"/>
  <c r="G39" i="7"/>
  <c r="G36" i="7" s="1"/>
  <c r="G41" i="7"/>
  <c r="G40" i="7" s="1"/>
  <c r="G29" i="7" s="1"/>
  <c r="I40" i="7"/>
  <c r="G14" i="7"/>
  <c r="I14" i="7"/>
  <c r="T82" i="7"/>
  <c r="U82" i="7"/>
  <c r="S82" i="7"/>
  <c r="L11" i="2"/>
  <c r="C11" i="2"/>
  <c r="B10" i="2"/>
  <c r="B9" i="2"/>
  <c r="B8" i="2"/>
  <c r="B11" i="2" l="1"/>
  <c r="I29" i="7"/>
  <c r="V82" i="7"/>
  <c r="I13" i="7"/>
  <c r="W83" i="7" l="1"/>
  <c r="W13" i="7" s="1"/>
  <c r="J8" i="2"/>
  <c r="J9" i="2"/>
  <c r="J10" i="2"/>
  <c r="J7" i="2"/>
  <c r="J11" i="2" s="1"/>
  <c r="H8" i="2"/>
  <c r="H9" i="2"/>
  <c r="H10" i="2"/>
  <c r="H7" i="2"/>
  <c r="F8" i="2"/>
  <c r="F9" i="2"/>
  <c r="F10" i="2"/>
  <c r="F7" i="2"/>
  <c r="D8" i="2"/>
  <c r="D9" i="2"/>
  <c r="D10" i="2"/>
  <c r="D7" i="2"/>
  <c r="E11" i="2"/>
  <c r="G11" i="2"/>
  <c r="I11" i="2"/>
  <c r="K11" i="2"/>
  <c r="W84" i="7" l="1"/>
  <c r="W82" i="7"/>
  <c r="F11" i="2"/>
  <c r="D11" i="2"/>
  <c r="H11" i="2"/>
  <c r="G83" i="7" l="1"/>
  <c r="O84" i="7"/>
  <c r="G13" i="7" l="1"/>
  <c r="G84" i="7" s="1"/>
  <c r="N84" i="7" l="1"/>
  <c r="L84" i="7" l="1"/>
  <c r="K84" i="7" l="1"/>
  <c r="J84" i="7" l="1"/>
  <c r="I84" i="7" l="1"/>
  <c r="H84" i="7"/>
  <c r="F14" i="5" l="1"/>
  <c r="G14" i="5"/>
</calcChain>
</file>

<file path=xl/sharedStrings.xml><?xml version="1.0" encoding="utf-8"?>
<sst xmlns="http://schemas.openxmlformats.org/spreadsheetml/2006/main" count="499" uniqueCount="401">
  <si>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</si>
  <si>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</si>
  <si>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</si>
  <si>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</si>
  <si>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</si>
  <si>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</si>
  <si>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</si>
  <si>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</si>
  <si>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</si>
  <si>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</si>
  <si>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</si>
  <si>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</si>
  <si>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</si>
  <si>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</si>
  <si>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</si>
  <si>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</si>
  <si>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</si>
  <si>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</si>
  <si>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</si>
  <si>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</si>
  <si>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</si>
  <si>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</si>
  <si>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</si>
  <si>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</si>
  <si>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</si>
  <si>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</si>
  <si>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</si>
  <si>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</si>
  <si>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</si>
  <si>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Курсовая работа (проект)</t>
  </si>
  <si>
    <t>Общеобразовательный цикл</t>
  </si>
  <si>
    <t>Литература</t>
  </si>
  <si>
    <t>Иностранный язык</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</si>
  <si>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</si>
  <si>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</si>
  <si>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</si>
  <si>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</si>
  <si>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</si>
  <si>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</si>
  <si>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</si>
  <si>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</si>
  <si>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</si>
  <si>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Самостоятельная работа, всего ак.ч.</t>
  </si>
  <si>
    <t>ГИА.00</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</si>
  <si>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</si>
  <si>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</si>
  <si>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</si>
  <si>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</si>
  <si>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</si>
  <si>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</si>
  <si>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</si>
  <si>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</si>
  <si>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</si>
  <si>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</si>
  <si>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</si>
  <si>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</si>
  <si>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</si>
  <si>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</si>
  <si>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6</t>
  </si>
  <si>
    <t>Безопасность жизнедеятельности</t>
  </si>
  <si>
    <t>Иностранный язык в профессиональной деятельности</t>
  </si>
  <si>
    <t>По практике производственной и учебной</t>
  </si>
  <si>
    <t>Консультации</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</si>
  <si>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</si>
  <si>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</si>
  <si>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</si>
  <si>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</si>
  <si>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</si>
  <si>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</si>
  <si>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</si>
  <si>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</si>
  <si>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</si>
  <si>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</si>
  <si>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</si>
  <si>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ОП 01</t>
  </si>
  <si>
    <t>ОП 02</t>
  </si>
  <si>
    <t>ОП 03</t>
  </si>
  <si>
    <t>ОП 04</t>
  </si>
  <si>
    <t>ОП 05</t>
  </si>
  <si>
    <t>ОП 06</t>
  </si>
  <si>
    <t>ОП 07</t>
  </si>
  <si>
    <t>ПМ 00</t>
  </si>
  <si>
    <t>ПМ 01</t>
  </si>
  <si>
    <t>Выполнение работ по одной или нескольким профессиям рабочих, должностям служащих</t>
  </si>
  <si>
    <t>Математический и общий естественнонаучный цикл</t>
  </si>
  <si>
    <t>ОГСЭ 00</t>
  </si>
  <si>
    <t>ОГСЭ 01</t>
  </si>
  <si>
    <t>ОГСЭ 02</t>
  </si>
  <si>
    <t>ОГСЭ 03</t>
  </si>
  <si>
    <t>ОГСЭ 04</t>
  </si>
  <si>
    <t>ОГСЭ 05</t>
  </si>
  <si>
    <t>Всего часов  в неделю</t>
  </si>
  <si>
    <t>в т.ч.</t>
  </si>
  <si>
    <t>Объем образовательной программы</t>
  </si>
  <si>
    <t>Информационные технологии в профессиональной деятельности</t>
  </si>
  <si>
    <t>3. Перечень кабинетов, лабораторий, мастерских и др. для подготовки по профессии / специальности СПО</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</si>
  <si>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</si>
  <si>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</si>
  <si>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</si>
  <si>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</si>
  <si>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</si>
  <si>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</si>
  <si>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Актовый зал</t>
  </si>
  <si>
    <t>Спортивный зал</t>
  </si>
  <si>
    <t>УЧЕБНЫЙ ПЛАН</t>
  </si>
  <si>
    <t>по специальности среднего профессионального образования</t>
  </si>
  <si>
    <t>очная</t>
  </si>
  <si>
    <t>2. План учебного процесса</t>
  </si>
  <si>
    <t xml:space="preserve">Русский язык </t>
  </si>
  <si>
    <t>Физика</t>
  </si>
  <si>
    <t>инженерной графики;</t>
  </si>
  <si>
    <t>Безопасности жизнедеятельности</t>
  </si>
  <si>
    <t>Лаборатории:</t>
  </si>
  <si>
    <t>Тренажерный зал</t>
  </si>
  <si>
    <t>Библиотека, читальный зал с выходом в Интернет</t>
  </si>
  <si>
    <t>Спортивный комплекс</t>
  </si>
  <si>
    <t>IV курс</t>
  </si>
  <si>
    <r>
      <t xml:space="preserve">1. Сводные данные по бюджету времени </t>
    </r>
    <r>
      <rPr>
        <i/>
        <sz val="14"/>
        <color rgb="FF000000"/>
        <rFont val="Arial Narrow"/>
        <family val="2"/>
        <charset val="204"/>
      </rPr>
      <t>(в академических часах и неделях)</t>
    </r>
  </si>
  <si>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</si>
  <si>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</si>
  <si>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</si>
  <si>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</si>
  <si>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</si>
  <si>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</si>
  <si>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</si>
  <si>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ТО-17 нед.</t>
  </si>
  <si>
    <t>Инженерная графика</t>
  </si>
  <si>
    <t>Электротехника и электроника</t>
  </si>
  <si>
    <t>Охрана труда</t>
  </si>
  <si>
    <t>МДК 01.01</t>
  </si>
  <si>
    <t>МДК 01.02</t>
  </si>
  <si>
    <t>МДК 01.03</t>
  </si>
  <si>
    <t>МДК 01.04</t>
  </si>
  <si>
    <t>Основы филисофии</t>
  </si>
  <si>
    <t>Производственная практика</t>
  </si>
  <si>
    <t>Экологические основы природопользования</t>
  </si>
  <si>
    <t>География</t>
  </si>
  <si>
    <t>Производственная  практика</t>
  </si>
  <si>
    <t>Эм</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</si>
  <si>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</si>
  <si>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</si>
  <si>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</si>
  <si>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</si>
  <si>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</si>
  <si>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</si>
  <si>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Общий гуманитарный  и социально экономический цикл</t>
  </si>
  <si>
    <t xml:space="preserve">не менее </t>
  </si>
  <si>
    <t>Общепрофессиональный цикл</t>
  </si>
  <si>
    <t xml:space="preserve">Государственная итоговая аттестация </t>
  </si>
  <si>
    <t>Изменения в структуру образовательной программы не внесены</t>
  </si>
  <si>
    <t>с</t>
  </si>
  <si>
    <t>по</t>
  </si>
  <si>
    <t>(всего 4нед.)</t>
  </si>
  <si>
    <t>Защита дипломного проекта (работы)</t>
  </si>
  <si>
    <t>4К</t>
  </si>
  <si>
    <t>2</t>
  </si>
  <si>
    <t>Общегуманитарный и социально-экономический</t>
  </si>
  <si>
    <t>Математический и общий естественно-научный цикл</t>
  </si>
  <si>
    <t>Информатика</t>
  </si>
  <si>
    <t>ЕН 03</t>
  </si>
  <si>
    <t>Теническая механика</t>
  </si>
  <si>
    <t>Сметы</t>
  </si>
  <si>
    <t>Правовые основы профессиональной деятельности</t>
  </si>
  <si>
    <t>Экономика организации</t>
  </si>
  <si>
    <t>Менеджмент в управлении и основы финансовой граммотности</t>
  </si>
  <si>
    <t>ОП 08</t>
  </si>
  <si>
    <t>ОП 09</t>
  </si>
  <si>
    <t>Проектирование конструктивных элементов автомобильных дорог и аэродромов</t>
  </si>
  <si>
    <t>Геодезия</t>
  </si>
  <si>
    <t>Геология и грунтоведение</t>
  </si>
  <si>
    <t>Выполнение работ по производству дорожно-строительных материалов</t>
  </si>
  <si>
    <t>Изыскание и проектирование автомобильных дорог и аэродромов</t>
  </si>
  <si>
    <t>Выполнение работ по строительству автомобильных дорог и аэродромов</t>
  </si>
  <si>
    <t>Эксплуатация дорожных машин, автомобилей и тракторов</t>
  </si>
  <si>
    <t>Строительство автомобильных дорог и аэродромов</t>
  </si>
  <si>
    <t>Транспортные сооружения</t>
  </si>
  <si>
    <t>Выполнение работ по эксплуатации автомобильных дорог и аэродромов</t>
  </si>
  <si>
    <t>Ремонт и содержание автомобильных дорог и аэродромов</t>
  </si>
  <si>
    <t>ПМ 05</t>
  </si>
  <si>
    <t>МДК 05.01</t>
  </si>
  <si>
    <t xml:space="preserve">Дорожно-строительные материалы </t>
  </si>
  <si>
    <t>Производственные предприятия дорожной отрасли</t>
  </si>
  <si>
    <t>Производственная практика "Дорожный рабочий"</t>
  </si>
  <si>
    <t>социально-экономических дисциплин;</t>
  </si>
  <si>
    <t>иностранного языка;</t>
  </si>
  <si>
    <t>математики;</t>
  </si>
  <si>
    <t>информатики ;</t>
  </si>
  <si>
    <t>геодезии</t>
  </si>
  <si>
    <t>дорожных машин, автомобилей и тракторов;</t>
  </si>
  <si>
    <t>Экономики, менеджмента и смет;</t>
  </si>
  <si>
    <t>охраны труда;</t>
  </si>
  <si>
    <t>изыскания и проектирования</t>
  </si>
  <si>
    <t>производственных организация</t>
  </si>
  <si>
    <t>транспортных сооружений на автомобильных дорогах</t>
  </si>
  <si>
    <t>технической механики;</t>
  </si>
  <si>
    <t>электротехники и электроники;</t>
  </si>
  <si>
    <t>геологии и грунтоведения;</t>
  </si>
  <si>
    <t>дорожно-строительных материалов;</t>
  </si>
  <si>
    <t>6Эм</t>
  </si>
  <si>
    <t>8Эм</t>
  </si>
  <si>
    <t>,</t>
  </si>
  <si>
    <t>строительства и эксплуатации автомобильных дорог и аэродромов</t>
  </si>
  <si>
    <t>Химия</t>
  </si>
  <si>
    <t>Биология</t>
  </si>
  <si>
    <t>Обществознание</t>
  </si>
  <si>
    <t>Аудиторные занятия</t>
  </si>
  <si>
    <t>в т.ч. лабораторные и практические занятия</t>
  </si>
  <si>
    <t>концентрировано</t>
  </si>
  <si>
    <t>8</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</si>
  <si>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</si>
  <si>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</si>
  <si>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</si>
  <si>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</si>
  <si>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</si>
  <si>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</si>
  <si>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</si>
  <si>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</si>
  <si>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</si>
  <si>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</si>
  <si>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</si>
  <si>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</si>
  <si>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Техник</t>
  </si>
  <si>
    <t>Направаление:</t>
  </si>
  <si>
    <t>Техника и технологии строительства</t>
  </si>
  <si>
    <t>Область профессиональной деятельности:</t>
  </si>
  <si>
    <t>16 Строительство и жилищно-коммунальное хозяйство</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</si>
  <si>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</si>
  <si>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</si>
  <si>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</si>
  <si>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</si>
  <si>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</si>
  <si>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</si>
  <si>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</si>
  <si>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</si>
  <si>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 xml:space="preserve">Строительство и эксплуатация автомобильных дорог и аэродромов </t>
  </si>
  <si>
    <t>Обязанности и ответственность дорожного рабочего</t>
  </si>
  <si>
    <t>Дипломный проект (работа):</t>
  </si>
  <si>
    <t>Производственная практика "Асфальтобетонщик"</t>
  </si>
  <si>
    <t>ПП 05.01</t>
  </si>
  <si>
    <t>Производственная практика "Бетонщик"</t>
  </si>
  <si>
    <t>МДК 05.02</t>
  </si>
  <si>
    <t>МДК 05.03</t>
  </si>
  <si>
    <t>ПП 05.03</t>
  </si>
  <si>
    <t>ПП 05.02</t>
  </si>
  <si>
    <t>Выполнение работ по профессии бетонщика</t>
  </si>
  <si>
    <t>Выполнение работ по профессии асфальтобетонщика</t>
  </si>
  <si>
    <t>4Кв</t>
  </si>
  <si>
    <t>ТО - 22 нед. ПА -2 нед</t>
  </si>
  <si>
    <t>ТО - 17 нед.</t>
  </si>
  <si>
    <t>МДК 02.01</t>
  </si>
  <si>
    <t>МДК 02.02</t>
  </si>
  <si>
    <t>ПМ 02</t>
  </si>
  <si>
    <t>ПМ 03</t>
  </si>
  <si>
    <t>МДК 03.01</t>
  </si>
  <si>
    <t>МДК 03.02</t>
  </si>
  <si>
    <t>МДК 03.03</t>
  </si>
  <si>
    <t>ПП 03</t>
  </si>
  <si>
    <t>МДК 04.01</t>
  </si>
  <si>
    <t>ПМ 04</t>
  </si>
  <si>
    <t>ПП 04</t>
  </si>
  <si>
    <t>Производственная практика по ПМ 03</t>
  </si>
  <si>
    <t>ОД 00</t>
  </si>
  <si>
    <t>ОДБ 01</t>
  </si>
  <si>
    <t>ОДБ 02</t>
  </si>
  <si>
    <t>ОДБ 03</t>
  </si>
  <si>
    <t>ОДБ 04</t>
  </si>
  <si>
    <t>ОДБ 05</t>
  </si>
  <si>
    <t>ОДБ 06</t>
  </si>
  <si>
    <t>ОДБ 07</t>
  </si>
  <si>
    <t>ОДБ 08</t>
  </si>
  <si>
    <t>ОДБ 09</t>
  </si>
  <si>
    <t>ОДБ 10</t>
  </si>
  <si>
    <t>ОДБ 11</t>
  </si>
  <si>
    <t>ОДБ 12</t>
  </si>
  <si>
    <t>ОДБ 13</t>
  </si>
  <si>
    <t>ОДБ 14</t>
  </si>
  <si>
    <t>6Кв</t>
  </si>
  <si>
    <t>Обязательная часть циклов ОПОП</t>
  </si>
  <si>
    <t>ТО - 20 нед.</t>
  </si>
  <si>
    <t>ПП - 14 нед, ПА - 2 нед. ГИА - 6 нед.</t>
  </si>
  <si>
    <t>3, 4</t>
  </si>
  <si>
    <t>3, 4, 5, 6, 7</t>
  </si>
  <si>
    <t xml:space="preserve">3, 4 </t>
  </si>
  <si>
    <t>5, 6</t>
  </si>
  <si>
    <t>4ДЭм</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</si>
  <si>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</si>
  <si>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Министерства науки и образования РФ от 11.01.2018г. №25 "Об утверждении федерального образовательного стандарта среднего профессионального образования 08.02.05 "Строительство и эксплуатация автомобильных дорог и аэродромов", зарегистрированного Минюстом России 05.02.2018 №49884;</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</si>
  <si>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</si>
  <si>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труда и социальной защиты Российской Федерации от 17 ноября 2020 года N 804н «Об утверждении профессионального стандарта «Дорожный рабочий», (зарегистрированном в Министерстве юстиции Российской Федерации 22 декабря 2020 года, регистрационный N 61714)</t>
  </si>
  <si>
    <t>приказа Министерства труда и социальной защиты российской федерации от 1августа 2023 г. N 625н «Об утверждении профессионального стандарта "Бетонщик" (зарегистрированном в Министерстве юстиции Российской Федерации 1 сентября 2023 г. N 75063) (действует с 1 сентября 2024 г.)</t>
  </si>
  <si>
    <t>приказа Министерства труда и социальной защиты российской федерации от 3 октября 2022 г. № 597н «Об утверждении профессионального стандарта "Асфальтобетонщик" (зарегистрированном в Министерстве юстиции Российской Федерации 22 октября 2022 г. N 70752) (действует с 1 сентября 2024 г.)</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</si>
  <si>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</si>
  <si>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</si>
  <si>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приказа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</si>
  <si>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</si>
  <si>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</si>
  <si>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</si>
  <si>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</si>
  <si>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устава ГБПОУ "КБКС"</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</si>
  <si>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</si>
  <si>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</si>
  <si>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</si>
  <si>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</si>
  <si>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</si>
  <si>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</si>
  <si>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</si>
  <si>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</si>
  <si>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08.02.05 "Строительство и эксплуатация автомобильных дорог и аэродромов"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</si>
  <si>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</si>
  <si>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Промежуточная аттестация проводится 2 раза в год в конце каждого семестра в соотвествии с графиком учебного процесса. Максимальное количесвто экзаменов в году не превышает 8. Количество зачетов не превышает 10. (за счет объединения в комплексные формы контроля)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</si>
  <si>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</si>
  <si>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</si>
  <si>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</si>
  <si>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</si>
  <si>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</si>
  <si>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</si>
  <si>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Порядок организации самостоятельной работы (в случае наличия) и оценка её результатов:</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</si>
  <si>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97,2% от объема учебных циклов образовательной программы, следовательно, самостоятельная работа обучающихся составляет 2,8%.</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</si>
  <si>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ная практика организуется в учебных кабинетах или, в соотвествии с договорами, на базовых предприятиях республики. Реализация ППССЗ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</si>
  <si>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</si>
  <si>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 xml:space="preserve">ФГОС СПО специальности ная практика организуется в учебных кабинетах или, в соотвествии с договорами, на базовых предприятиях республики. Реализация ППССЗ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</si>
  <si>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Формируемые компетенции</t>
  </si>
  <si>
    <t xml:space="preserve">Добавленные дисциплины: </t>
  </si>
  <si>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</si>
  <si>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</si>
  <si>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</si>
  <si>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</si>
  <si>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ОГСЭ.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</si>
  <si>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rPr>
        <u/>
        <sz val="12"/>
        <rFont val="Arial Narrow"/>
        <family val="2"/>
        <charset val="204"/>
      </rPr>
      <t>По циклу ОГСЭ</t>
    </r>
    <r>
      <rPr>
        <sz val="12"/>
        <rFont val="Arial Narrow"/>
        <family val="2"/>
        <charset val="204"/>
      </rPr>
      <t xml:space="preserve"> предусмотрены  дифференцированные зачёты.</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</si>
  <si>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</si>
  <si>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08.02.05 "Строительство и эксплуатация автомобильных дорог и аэродромов". Государственная итоговая аттестация проводится в форме  защиты дипломной работы (проекта) и демонстрационного экзамена с присвоением квалификации "Техник".</t>
  </si>
  <si>
    <t>Описывается процедура проведения ГИА сроки её проведения и условия организации. Уровень заданий, порядок оценки.</t>
  </si>
  <si>
    <t>Государственная  (итоговая) аттестация:</t>
  </si>
  <si>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</si>
  <si>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</si>
  <si>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</si>
  <si>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</si>
  <si>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</si>
  <si>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</si>
  <si>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</si>
  <si>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</si>
  <si>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</si>
  <si>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</si>
  <si>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</si>
  <si>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</si>
  <si>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</si>
  <si>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</si>
  <si>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</si>
  <si>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</si>
  <si>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</si>
  <si>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</si>
  <si>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</si>
  <si>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</si>
  <si>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</si>
  <si>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</si>
  <si>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6. Программа базовой подготовки</t>
  </si>
  <si>
    <t>6.1</t>
  </si>
  <si>
    <t>Государственный экзамен</t>
  </si>
  <si>
    <t>6.2</t>
  </si>
  <si>
    <t xml:space="preserve">по </t>
  </si>
  <si>
    <t xml:space="preserve">На основную часть отводится 70% от объема образовательной программы, вариативную часть предоставлено не менее 30% (1296) часа, которые распределены следующим образом:
</t>
  </si>
  <si>
    <t>Обеспечение высокого качества ремонтных работ, подсобных работ и вспомогательных работ, связанных с подготовкой дорожного основания, распределением дорожно-строительных материалов, профилированием и отделкой асфальтобетонного покрытия</t>
  </si>
  <si>
    <t>Осуществлять приготовление, укладку и уплотнение бетонных смесей, создание необходимых условий для набора прочности бетона при строительстве, реконструкции и капитальном ремонте зданий и сооружений</t>
  </si>
  <si>
    <t>Обеспечение качественного выполнения работ по содержанию автомобильных дорог, искусственных сооружений на них и тротуаров в летний и зимний периоды, устройству и ремонту асфальтобетонных и цементобетонных дорог, подготовке дорожно-строительных материалов к применению и их использование в рамках выполняемых работ</t>
  </si>
  <si>
    <r>
      <rPr>
        <u/>
        <sz val="12"/>
        <rFont val="Arial Narrow"/>
        <family val="2"/>
        <charset val="204"/>
      </rPr>
      <t>В общепрофессиональном цикле</t>
    </r>
    <r>
      <rPr>
        <sz val="12"/>
        <rFont val="Arial Narrow"/>
        <family val="2"/>
        <charset val="204"/>
      </rPr>
      <t xml:space="preserve"> предусмотрены экзамены по дисциплинам ОП 02 "Техническая механика", ОП 03 "Электротехника и электроника" и ОП 06 "Экономика организации". По остальным дисциплинам запланированы зачеты, в том числе дифференцированные.</t>
    </r>
  </si>
  <si>
    <r>
      <rPr>
        <u/>
        <sz val="12"/>
        <rFont val="Arial Narrow"/>
        <family val="2"/>
        <charset val="204"/>
      </rPr>
      <t xml:space="preserve">В профессиональном цикле </t>
    </r>
    <r>
      <rPr>
        <sz val="12"/>
        <rFont val="Arial Narrow"/>
        <family val="2"/>
        <charset val="204"/>
      </rPr>
      <t xml:space="preserve"> выбор формы аттестации обоснован количеством практических работ и значимостью осваиваемых компетенций для становления профессиональной компетентности выпускника.На проведение практик, в ГБПОУ "КБКС" по специальности 08.02.05 "Строительство и эксплуатация автомобильных дорог и аэродромов", отводится 35%  от объёма профессионального цикла образовательной программы, по завершению которых проводятся дифференцированные зачеты. По ПМ 05 "Выполнение работ по одной или нескольким профессиям рабочих, должностям служащих" проводятся квалификационные экзамены с присвоением квалификаций:"Бетонщик", "Дорожный рабочий" и "Асфальтобетонщик". </t>
    </r>
  </si>
  <si>
    <t>Выполнение дипломного проекта (работы)</t>
  </si>
  <si>
    <t>ДзК</t>
  </si>
  <si>
    <t>Дэм</t>
  </si>
  <si>
    <t>ПП 02</t>
  </si>
  <si>
    <t>ДзК - комплексный дифференцированный зачёт</t>
  </si>
  <si>
    <t>Эм - экзамен по модулю</t>
  </si>
  <si>
    <t>Дэм - демонтсрационный экзамен по модулю</t>
  </si>
  <si>
    <t>Производственная "Бетонщик"</t>
  </si>
  <si>
    <t>Производственная "Дорожный рабочий"</t>
  </si>
  <si>
    <t xml:space="preserve">Учебная </t>
  </si>
  <si>
    <t xml:space="preserve">Производственная </t>
  </si>
  <si>
    <t>Производственная</t>
  </si>
  <si>
    <t>Производственная "Асфальтобетонщик"</t>
  </si>
  <si>
    <t>Промежуточная аттестация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t>
  </si>
  <si>
    <t>Другие формы:   РК, ИК</t>
  </si>
  <si>
    <t>Профессиональный модуль "Выполнение работ по одной или нескольким профессиям рабочих должностям служащих введен на основании протокола заседания Студенческого совета протокол № 1 от 11.03 2024 в рамках реализяции Положения о порядке участия обучающихся колледжа в формировании содержания своего профессионального образования</t>
  </si>
  <si>
    <t>Родной язык и литература</t>
  </si>
  <si>
    <t>ТО - 14 нед.   ПП - 8 нед , ПА - 2 нед</t>
  </si>
  <si>
    <t>ПП 01</t>
  </si>
  <si>
    <t>УП 01</t>
  </si>
  <si>
    <t>Производственная практика ПМ 01</t>
  </si>
  <si>
    <t>ПМ 01 Проектирование конструктивных элементов автомобильных дорог и аэродромов</t>
  </si>
  <si>
    <t>ПМ 02 Выполнение работ по производству дорожно-строительных материалов</t>
  </si>
  <si>
    <t>ПМ 03 Выполнение работ по строительству автомобильных дорог и аэродромов</t>
  </si>
  <si>
    <t>ПМ 04 Выполнение работ по эксплуатации автомобильных дорог и аэродромов</t>
  </si>
  <si>
    <t>ПМ 05 Выполнение работ по одной или нескольким профессиям рабочих, должностям служащих</t>
  </si>
  <si>
    <t>2К</t>
  </si>
  <si>
    <t>Основы безопасности жизнедеятельности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</si>
  <si>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"Русский язык (родной) и литература", "Кабардино-черкесский язык (родной) и литература , "Карачаево-балкарский язык (родной) и литература".</t>
  </si>
  <si>
    <t>Вариативная часть</t>
  </si>
  <si>
    <t>Год окончания подготовки по УП:</t>
  </si>
  <si>
    <t>Экономика организации и основы финансовой грамотности</t>
  </si>
  <si>
    <t>Менеджмент в управлении по отраслям</t>
  </si>
  <si>
    <t>Учебная практика ПМ 01 "Геодезическая"</t>
  </si>
  <si>
    <t>ТО - 13 нед., УП - 2 нед., ПП - 7 нед., ПА - 2 нед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</si>
</sst>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dd/mm/yy;@"/>
    <numFmt numFmtId="165" formatCode="#,##0;[Red]#,##0"/>
  </numFmts>
  <fonts count="44"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b/>
      <sz val="14"/>
      <color indexed="8"/>
      <name val="Arial Narrow"/>
      <family val="2"/>
      <charset val="204"/>
    </font>
    <font>
      <i/>
      <sz val="14"/>
      <color rgb="FF000000"/>
      <name val="Arial Narrow"/>
      <family val="2"/>
      <charset val="204"/>
    </font>
    <font>
      <sz val="14"/>
      <color indexed="8"/>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8"/>
      <name val="Arial Narrow"/>
      <family val="2"/>
      <charset val="204"/>
    </font>
    <font>
      <b/>
      <sz val="12"/>
      <color theme="1"/>
      <name val="Arial Narrow"/>
      <family val="2"/>
      <charset val="204"/>
    </font>
    <font>
      <sz val="12"/>
      <color theme="1"/>
      <name val="Arial Narrow"/>
      <family val="2"/>
      <charset val="204"/>
    </font>
    <font>
      <sz val="14"/>
      <name val="Times New Roman"/>
      <family val="1"/>
      <charset val="204"/>
    </font>
    <font>
      <sz val="14"/>
      <color rgb="FFFF0000"/>
      <name val="Arial Narrow"/>
      <family val="2"/>
      <charset val="204"/>
    </font>
    <font>
      <sz val="11"/>
      <color rgb="FF000000"/>
      <name val="Arial Narrow"/>
      <family val="2"/>
      <charset val="204"/>
    </font>
    <font>
      <b/>
      <sz val="11"/>
      <color rgb="FF000000"/>
      <name val="Arial Narrow"/>
      <family val="2"/>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u/>
      <sz val="12"/>
      <name val="Arial Narrow"/>
      <family val="2"/>
      <charset val="204"/>
    </font>
    <font>
      <sz val="16"/>
      <color theme="1"/>
      <name val="Arial Narrow"/>
      <family val="2"/>
      <charset val="204"/>
    </font>
    <font>
      <b/>
      <sz val="16"/>
      <name val="Arial Narrow"/>
      <family val="2"/>
      <charset val="204"/>
    </font>
    <font>
      <sz val="16"/>
      <name val="Arial Narrow"/>
      <family val="2"/>
      <charset val="204"/>
    </font>
    <font>
      <sz val="16"/>
      <color rgb="FF000000"/>
      <name val="Arial Narrow"/>
      <family val="2"/>
      <charset val="204"/>
    </font>
    <font>
      <b/>
      <sz val="16"/>
      <color rgb="FF000000"/>
      <name val="Arial Narrow"/>
      <family val="2"/>
      <charset val="204"/>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FFFFFF"/>
        <bgColor rgb="FF000000"/>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36" fillId="0" borderId="0" applyNumberFormat="0" applyFill="0" applyBorder="0" applyAlignment="0" applyProtection="0"/>
  </cellStyleXfs>
  <cellXfs count="353">
    <xf numFmtId="0" fontId="0" fillId="0" borderId="0" xfId="0"/>
    <xf numFmtId="0" fontId="9" fillId="0" borderId="8" xfId="0" applyFont="1" applyBorder="1"/>
    <xf numFmtId="0" fontId="9" fillId="0" borderId="0" xfId="0" applyFont="1"/>
    <xf numFmtId="0" fontId="13" fillId="0" borderId="2" xfId="0" applyFont="1" applyBorder="1" applyAlignment="1">
      <alignment horizontal="left"/>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9" fillId="0" borderId="3" xfId="0" applyFont="1" applyBorder="1"/>
    <xf numFmtId="0" fontId="7" fillId="0" borderId="0" xfId="0" applyFont="1" applyAlignment="1">
      <alignment vertical="center"/>
    </xf>
    <xf numFmtId="0" fontId="6" fillId="0" borderId="0" xfId="0" applyFont="1" applyAlignment="1">
      <alignment vertical="center"/>
    </xf>
    <xf numFmtId="0" fontId="15" fillId="0" borderId="0" xfId="0" applyFont="1"/>
    <xf numFmtId="0" fontId="8" fillId="0" borderId="0" xfId="0" applyFont="1" applyAlignment="1">
      <alignment horizontal="left"/>
    </xf>
    <xf numFmtId="0" fontId="15" fillId="0" borderId="2" xfId="0" applyFont="1" applyBorder="1"/>
    <xf numFmtId="0" fontId="13" fillId="0" borderId="2" xfId="0" applyFont="1" applyBorder="1"/>
    <xf numFmtId="0" fontId="7" fillId="0" borderId="0" xfId="0" applyFont="1"/>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23" xfId="3"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24" xfId="3" applyFont="1" applyFill="1" applyBorder="1" applyAlignment="1">
      <alignment horizontal="center" vertical="center" wrapText="1"/>
    </xf>
    <xf numFmtId="0" fontId="8" fillId="5" borderId="20"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2" xfId="1"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4" xfId="1" applyFont="1" applyFill="1" applyBorder="1" applyAlignment="1">
      <alignment horizontal="left" vertical="center" wrapText="1"/>
    </xf>
    <xf numFmtId="0" fontId="11" fillId="5" borderId="22" xfId="3" applyFont="1" applyFill="1" applyBorder="1" applyAlignment="1">
      <alignment horizontal="left" vertical="center" wrapText="1"/>
    </xf>
    <xf numFmtId="0" fontId="11" fillId="5"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17" fillId="0" borderId="2"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12" fillId="0" borderId="0" xfId="0" applyFont="1" applyAlignment="1">
      <alignment vertical="center"/>
    </xf>
    <xf numFmtId="0" fontId="12" fillId="0" borderId="2" xfId="0" applyFont="1" applyBorder="1" applyAlignment="1">
      <alignment horizontal="center" vertical="center" wrapText="1"/>
    </xf>
    <xf numFmtId="0" fontId="8" fillId="0" borderId="0" xfId="0" applyFont="1" applyAlignment="1">
      <alignment horizontal="left" vertical="center"/>
    </xf>
    <xf numFmtId="0" fontId="11" fillId="0" borderId="2" xfId="0" applyFont="1" applyBorder="1" applyAlignment="1">
      <alignment horizontal="left"/>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49" fontId="8" fillId="0" borderId="7" xfId="0" applyNumberFormat="1" applyFont="1" applyBorder="1" applyAlignment="1">
      <alignment horizontal="left" vertical="center"/>
    </xf>
    <xf numFmtId="0" fontId="8" fillId="0" borderId="7" xfId="0" applyFont="1" applyBorder="1" applyAlignment="1">
      <alignment horizontal="left"/>
    </xf>
    <xf numFmtId="14" fontId="8" fillId="0" borderId="0" xfId="0" applyNumberFormat="1" applyFont="1"/>
    <xf numFmtId="43" fontId="8" fillId="0" borderId="2" xfId="4" applyFont="1" applyFill="1" applyBorder="1" applyAlignment="1">
      <alignment horizontal="center" vertical="center"/>
    </xf>
    <xf numFmtId="0" fontId="9" fillId="0" borderId="2" xfId="0" applyFont="1" applyBorder="1" applyAlignment="1">
      <alignment horizontal="justify" vertical="center" wrapText="1"/>
    </xf>
    <xf numFmtId="0" fontId="8" fillId="0" borderId="0" xfId="0" applyFont="1" applyAlignment="1">
      <alignment vertical="center" wrapText="1"/>
    </xf>
    <xf numFmtId="0" fontId="11" fillId="0" borderId="2" xfId="0" applyFont="1" applyBorder="1" applyAlignment="1">
      <alignment horizontal="left"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26" fillId="0" borderId="0" xfId="0" applyFont="1" applyAlignment="1">
      <alignment horizontal="left"/>
    </xf>
    <xf numFmtId="0" fontId="26" fillId="0" borderId="0" xfId="0" applyFont="1" applyAlignment="1">
      <alignment horizontal="left" vertical="top" wrapText="1"/>
    </xf>
    <xf numFmtId="49" fontId="8" fillId="0" borderId="2" xfId="0" applyNumberFormat="1" applyFont="1" applyBorder="1" applyAlignment="1">
      <alignment horizontal="center" vertical="center" wrapText="1"/>
    </xf>
    <xf numFmtId="0" fontId="11" fillId="0" borderId="2" xfId="0" applyFont="1" applyBorder="1" applyAlignment="1">
      <alignment horizontal="center"/>
    </xf>
    <xf numFmtId="0" fontId="15" fillId="0" borderId="2" xfId="0" applyFont="1" applyBorder="1" applyAlignment="1">
      <alignment horizontal="left"/>
    </xf>
    <xf numFmtId="1" fontId="15" fillId="0" borderId="2" xfId="0" applyNumberFormat="1" applyFont="1" applyBorder="1" applyAlignment="1">
      <alignment horizontal="left"/>
    </xf>
    <xf numFmtId="1" fontId="8" fillId="0" borderId="2" xfId="0" applyNumberFormat="1" applyFont="1" applyBorder="1" applyAlignment="1">
      <alignment horizontal="left"/>
    </xf>
    <xf numFmtId="0" fontId="8" fillId="0" borderId="2" xfId="0" applyFont="1" applyBorder="1"/>
    <xf numFmtId="0" fontId="11" fillId="0" borderId="0" xfId="0" applyFont="1" applyAlignment="1">
      <alignment horizontal="center" vertical="center"/>
    </xf>
    <xf numFmtId="0" fontId="20" fillId="0" borderId="0" xfId="0" applyFont="1" applyAlignment="1">
      <alignment vertical="center"/>
    </xf>
    <xf numFmtId="1" fontId="11" fillId="0" borderId="2" xfId="0" applyNumberFormat="1" applyFont="1" applyBorder="1" applyAlignment="1">
      <alignment horizontal="center" vertical="center" wrapText="1"/>
    </xf>
    <xf numFmtId="1" fontId="11" fillId="0" borderId="0" xfId="0" applyNumberFormat="1" applyFont="1" applyAlignment="1">
      <alignment vertical="center"/>
    </xf>
    <xf numFmtId="1" fontId="11" fillId="0" borderId="2" xfId="0" applyNumberFormat="1" applyFont="1" applyBorder="1" applyAlignment="1">
      <alignment horizontal="center" vertical="center"/>
    </xf>
    <xf numFmtId="0" fontId="19" fillId="0" borderId="0" xfId="0" applyFont="1" applyAlignment="1">
      <alignment horizontal="center" vertical="center"/>
    </xf>
    <xf numFmtId="1"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27"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11" fillId="0" borderId="8" xfId="0" applyFont="1" applyBorder="1" applyAlignment="1">
      <alignment horizontal="left"/>
    </xf>
    <xf numFmtId="0" fontId="8" fillId="0" borderId="8" xfId="0" applyFont="1" applyBorder="1" applyAlignment="1">
      <alignment horizontal="left"/>
    </xf>
    <xf numFmtId="49" fontId="11" fillId="0" borderId="2" xfId="0" applyNumberFormat="1" applyFont="1" applyBorder="1" applyAlignment="1">
      <alignment horizontal="center" vertical="center"/>
    </xf>
    <xf numFmtId="0" fontId="19" fillId="0" borderId="0" xfId="0" applyFont="1" applyAlignment="1">
      <alignment vertical="center"/>
    </xf>
    <xf numFmtId="0" fontId="11" fillId="0" borderId="8" xfId="0" applyFont="1" applyBorder="1" applyAlignment="1">
      <alignment horizontal="left" wrapText="1"/>
    </xf>
    <xf numFmtId="0" fontId="25" fillId="0" borderId="2" xfId="0" applyFont="1" applyBorder="1" applyAlignment="1">
      <alignment horizontal="center" vertical="center"/>
    </xf>
    <xf numFmtId="0" fontId="8" fillId="0" borderId="2" xfId="0" applyFont="1" applyBorder="1" applyAlignment="1">
      <alignment horizontal="left"/>
    </xf>
    <xf numFmtId="0" fontId="8" fillId="0" borderId="31"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1" xfId="0" applyFont="1" applyBorder="1" applyAlignment="1">
      <alignment horizontal="center" vertical="center" wrapText="1"/>
    </xf>
    <xf numFmtId="0" fontId="8" fillId="0" borderId="2" xfId="0" applyFont="1" applyBorder="1" applyAlignment="1">
      <alignment horizontal="left" wrapText="1"/>
    </xf>
    <xf numFmtId="0" fontId="11" fillId="0" borderId="31" xfId="0" applyFont="1" applyBorder="1" applyAlignment="1">
      <alignment horizontal="center" vertical="center" wrapText="1"/>
    </xf>
    <xf numFmtId="1" fontId="6" fillId="0" borderId="2" xfId="0" applyNumberFormat="1" applyFont="1" applyBorder="1" applyAlignment="1">
      <alignment horizontal="center" vertical="center"/>
    </xf>
    <xf numFmtId="0" fontId="8" fillId="0" borderId="2" xfId="0" applyFont="1" applyBorder="1" applyAlignment="1">
      <alignment horizontal="justify" vertical="center" wrapText="1"/>
    </xf>
    <xf numFmtId="0" fontId="11" fillId="0" borderId="4" xfId="0" applyFont="1" applyBorder="1" applyAlignment="1">
      <alignment vertical="center" wrapText="1"/>
    </xf>
    <xf numFmtId="0" fontId="17" fillId="0" borderId="0" xfId="0" applyFont="1" applyAlignment="1">
      <alignment horizontal="left" vertical="center"/>
    </xf>
    <xf numFmtId="0" fontId="11" fillId="0" borderId="0" xfId="0" applyFont="1" applyAlignment="1">
      <alignment vertical="center" wrapText="1"/>
    </xf>
    <xf numFmtId="0" fontId="20"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8" fillId="0" borderId="6" xfId="0" applyFont="1" applyBorder="1" applyAlignment="1">
      <alignment horizontal="center"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11"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0" xfId="0" applyFont="1" applyBorder="1" applyAlignment="1">
      <alignment horizontal="right"/>
    </xf>
    <xf numFmtId="0" fontId="9" fillId="0" borderId="0" xfId="0" applyFont="1" applyBorder="1"/>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0" xfId="0" applyFont="1" applyBorder="1" applyAlignment="1"/>
    <xf numFmtId="0" fontId="9" fillId="0" borderId="30" xfId="0" applyFont="1" applyBorder="1"/>
    <xf numFmtId="0" fontId="31" fillId="0" borderId="0" xfId="0" applyFont="1" applyBorder="1" applyAlignment="1"/>
    <xf numFmtId="0" fontId="31" fillId="0" borderId="0" xfId="0" applyFont="1" applyBorder="1" applyAlignment="1">
      <alignment horizontal="center"/>
    </xf>
    <xf numFmtId="0" fontId="11" fillId="0" borderId="0" xfId="0" applyFont="1" applyBorder="1" applyAlignment="1">
      <alignment vertical="center"/>
    </xf>
    <xf numFmtId="0" fontId="8" fillId="0" borderId="0" xfId="0" applyFont="1" applyBorder="1" applyAlignment="1">
      <alignment vertical="center"/>
    </xf>
    <xf numFmtId="164" fontId="31" fillId="0" borderId="30" xfId="0" applyNumberFormat="1" applyFont="1" applyBorder="1" applyAlignment="1">
      <alignment horizontal="center"/>
    </xf>
    <xf numFmtId="0" fontId="32" fillId="0" borderId="0" xfId="0" applyFont="1" applyBorder="1" applyAlignment="1">
      <alignment horizontal="center" vertical="center"/>
    </xf>
    <xf numFmtId="0" fontId="10" fillId="0" borderId="0" xfId="0" applyFont="1" applyBorder="1" applyAlignment="1"/>
    <xf numFmtId="0" fontId="32" fillId="0" borderId="0" xfId="0" applyFont="1" applyBorder="1" applyAlignment="1"/>
    <xf numFmtId="0" fontId="9" fillId="0" borderId="30" xfId="0" applyFont="1" applyBorder="1" applyAlignment="1">
      <alignment horizontal="center"/>
    </xf>
    <xf numFmtId="0" fontId="9" fillId="0" borderId="30" xfId="0" applyFont="1" applyBorder="1" applyAlignment="1">
      <alignment horizontal="center" wrapText="1"/>
    </xf>
    <xf numFmtId="0" fontId="23"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10" fillId="0" borderId="0" xfId="0" applyFont="1" applyBorder="1"/>
    <xf numFmtId="0" fontId="8" fillId="0" borderId="2" xfId="0" applyFont="1" applyFill="1" applyBorder="1" applyAlignment="1"/>
    <xf numFmtId="0" fontId="8" fillId="0" borderId="0" xfId="0" applyFont="1" applyAlignment="1">
      <alignment horizontal="center"/>
    </xf>
    <xf numFmtId="2" fontId="11" fillId="0" borderId="2" xfId="0" applyNumberFormat="1" applyFont="1" applyBorder="1" applyAlignment="1">
      <alignment horizontal="center" vertical="center"/>
    </xf>
    <xf numFmtId="0" fontId="10" fillId="0" borderId="2" xfId="0" applyFont="1" applyBorder="1" applyAlignment="1">
      <alignment horizontal="justify" wrapText="1"/>
    </xf>
    <xf numFmtId="0" fontId="9" fillId="0" borderId="2" xfId="0" applyFont="1" applyBorder="1" applyAlignment="1">
      <alignment horizontal="justify" wrapText="1"/>
    </xf>
    <xf numFmtId="0" fontId="7" fillId="0" borderId="2" xfId="0" applyFont="1" applyBorder="1" applyAlignment="1">
      <alignment horizontal="justify" wrapText="1"/>
    </xf>
    <xf numFmtId="0" fontId="11" fillId="0" borderId="2" xfId="0" applyFont="1" applyBorder="1" applyAlignment="1">
      <alignment horizontal="justify" wrapText="1"/>
    </xf>
    <xf numFmtId="0" fontId="8" fillId="0" borderId="2" xfId="0" applyFont="1" applyBorder="1" applyAlignment="1">
      <alignment horizontal="justify" wrapText="1"/>
    </xf>
    <xf numFmtId="0" fontId="6" fillId="0" borderId="2" xfId="0" applyFont="1" applyBorder="1" applyAlignment="1">
      <alignment horizontal="justify" wrapText="1"/>
    </xf>
    <xf numFmtId="0" fontId="10" fillId="0" borderId="8" xfId="0" applyFont="1" applyBorder="1" applyAlignment="1">
      <alignment vertical="center" wrapText="1"/>
    </xf>
    <xf numFmtId="0" fontId="8" fillId="0" borderId="2" xfId="0" applyFont="1" applyBorder="1" applyAlignment="1">
      <alignment horizontal="center" wrapText="1"/>
    </xf>
    <xf numFmtId="0" fontId="8" fillId="0" borderId="2" xfId="0" applyFont="1" applyBorder="1" applyAlignment="1">
      <alignment wrapText="1"/>
    </xf>
    <xf numFmtId="49" fontId="6" fillId="0" borderId="2" xfId="0" applyNumberFormat="1" applyFont="1" applyBorder="1" applyAlignment="1">
      <alignment horizontal="center" vertical="center"/>
    </xf>
    <xf numFmtId="0" fontId="10" fillId="0" borderId="2" xfId="0" applyFont="1" applyBorder="1" applyAlignment="1">
      <alignment horizontal="center" vertical="center"/>
    </xf>
    <xf numFmtId="0" fontId="8" fillId="0" borderId="2" xfId="0" applyFont="1" applyFill="1" applyBorder="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1" fontId="8" fillId="0" borderId="2" xfId="0" applyNumberFormat="1" applyFont="1" applyBorder="1" applyAlignment="1">
      <alignment horizontal="center" vertical="center"/>
    </xf>
    <xf numFmtId="0" fontId="5" fillId="0" borderId="0" xfId="0" applyFont="1" applyAlignment="1">
      <alignment horizontal="left"/>
    </xf>
    <xf numFmtId="0" fontId="0" fillId="0" borderId="0" xfId="0" applyFill="1"/>
    <xf numFmtId="0" fontId="17"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4" fillId="0" borderId="0" xfId="0" applyFont="1" applyAlignment="1">
      <alignment horizontal="left"/>
    </xf>
    <xf numFmtId="0" fontId="5" fillId="0" borderId="2" xfId="0" applyFont="1" applyBorder="1" applyAlignment="1">
      <alignment horizontal="center" vertical="top" wrapText="1"/>
    </xf>
    <xf numFmtId="0" fontId="24" fillId="0" borderId="0" xfId="0" applyFont="1" applyAlignment="1">
      <alignment horizontal="left"/>
    </xf>
    <xf numFmtId="0" fontId="5" fillId="0" borderId="0" xfId="0" applyFont="1"/>
    <xf numFmtId="49" fontId="8" fillId="0" borderId="7" xfId="0" applyNumberFormat="1" applyFont="1" applyBorder="1" applyAlignment="1">
      <alignment horizontal="left"/>
    </xf>
    <xf numFmtId="0" fontId="5" fillId="0" borderId="31" xfId="0" applyFont="1" applyBorder="1" applyAlignment="1">
      <alignment vertical="top" wrapText="1"/>
    </xf>
    <xf numFmtId="0" fontId="5" fillId="0" borderId="2" xfId="0" applyFont="1" applyBorder="1" applyAlignment="1">
      <alignment horizontal="right" vertical="top" wrapText="1"/>
    </xf>
    <xf numFmtId="0" fontId="24" fillId="0" borderId="2" xfId="0" applyFont="1" applyBorder="1" applyAlignment="1">
      <alignment horizontal="right" vertical="center"/>
    </xf>
    <xf numFmtId="0" fontId="5" fillId="0" borderId="2" xfId="0" applyFont="1" applyBorder="1" applyAlignment="1">
      <alignment horizontal="right" vertical="center" wrapText="1"/>
    </xf>
    <xf numFmtId="41" fontId="17" fillId="0" borderId="2" xfId="0" applyNumberFormat="1" applyFont="1" applyBorder="1" applyAlignment="1">
      <alignment horizontal="right" vertical="center" wrapText="1"/>
    </xf>
    <xf numFmtId="41" fontId="5" fillId="0" borderId="2" xfId="4" applyNumberFormat="1" applyFont="1" applyFill="1" applyBorder="1" applyAlignment="1">
      <alignment horizontal="right" vertical="center" wrapText="1"/>
    </xf>
    <xf numFmtId="165" fontId="17" fillId="0" borderId="6" xfId="4" applyNumberFormat="1" applyFont="1" applyFill="1" applyBorder="1" applyAlignment="1">
      <alignment horizontal="right" vertical="center" wrapText="1"/>
    </xf>
    <xf numFmtId="0" fontId="17" fillId="0" borderId="2" xfId="0" applyFont="1" applyBorder="1" applyAlignment="1">
      <alignment horizontal="right" vertical="center" wrapText="1"/>
    </xf>
    <xf numFmtId="49" fontId="8" fillId="0" borderId="2" xfId="0" applyNumberFormat="1" applyFont="1" applyBorder="1" applyAlignment="1">
      <alignment horizontal="center" wrapText="1"/>
    </xf>
    <xf numFmtId="0" fontId="7" fillId="0" borderId="2" xfId="0" applyFont="1" applyBorder="1" applyAlignment="1">
      <alignment horizontal="justify" vertical="center"/>
    </xf>
    <xf numFmtId="0" fontId="8" fillId="0" borderId="2" xfId="0" applyFont="1" applyBorder="1" applyAlignment="1">
      <alignment horizontal="left" vertical="center"/>
    </xf>
    <xf numFmtId="0" fontId="39" fillId="0" borderId="0" xfId="0" applyFont="1" applyAlignment="1">
      <alignment horizontal="center" vertical="center"/>
    </xf>
    <xf numFmtId="0" fontId="39" fillId="0" borderId="0" xfId="0" applyFont="1"/>
    <xf numFmtId="0" fontId="39" fillId="0" borderId="0" xfId="0" applyFont="1" applyAlignment="1">
      <alignment horizontal="center" wrapText="1"/>
    </xf>
    <xf numFmtId="0" fontId="39" fillId="0" borderId="2" xfId="0" applyFont="1" applyBorder="1"/>
    <xf numFmtId="0" fontId="39" fillId="0" borderId="2" xfId="0" applyFont="1" applyBorder="1" applyAlignment="1">
      <alignment vertical="center" wrapText="1"/>
    </xf>
    <xf numFmtId="0" fontId="41" fillId="0" borderId="2" xfId="0" applyFont="1" applyBorder="1" applyAlignment="1">
      <alignment horizontal="center" vertical="center"/>
    </xf>
    <xf numFmtId="0" fontId="41" fillId="0" borderId="2" xfId="0" applyFont="1" applyBorder="1" applyAlignment="1">
      <alignment horizontal="left" vertical="center"/>
    </xf>
    <xf numFmtId="0" fontId="41" fillId="0" borderId="2" xfId="0" applyFont="1" applyBorder="1" applyAlignment="1">
      <alignment horizontal="left" vertical="center" wrapText="1"/>
    </xf>
    <xf numFmtId="0" fontId="41" fillId="0" borderId="2" xfId="0" applyFont="1" applyBorder="1" applyAlignment="1">
      <alignment horizontal="center" vertical="center" wrapText="1"/>
    </xf>
    <xf numFmtId="0" fontId="39"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42" fillId="0" borderId="2" xfId="0" applyFont="1" applyBorder="1" applyAlignment="1">
      <alignment horizontal="justify" vertical="center" wrapText="1"/>
    </xf>
    <xf numFmtId="0" fontId="41" fillId="0" borderId="0" xfId="0" applyFont="1" applyAlignment="1">
      <alignment horizontal="left" vertical="center"/>
    </xf>
    <xf numFmtId="0" fontId="41" fillId="0" borderId="0" xfId="0" applyFont="1" applyAlignment="1">
      <alignment vertical="center" wrapText="1"/>
    </xf>
    <xf numFmtId="0" fontId="43" fillId="0" borderId="0" xfId="0" applyFont="1" applyAlignment="1">
      <alignment horizontal="left"/>
    </xf>
    <xf numFmtId="0" fontId="42" fillId="0" borderId="0" xfId="0" applyFont="1"/>
    <xf numFmtId="0" fontId="41" fillId="0" borderId="0" xfId="0" applyFont="1" applyAlignment="1">
      <alignment horizontal="left"/>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6" xfId="0" applyFont="1" applyBorder="1" applyAlignment="1">
      <alignment horizontal="center" vertical="center"/>
    </xf>
    <xf numFmtId="0" fontId="39" fillId="6" borderId="0" xfId="0" applyFont="1" applyFill="1" applyAlignment="1">
      <alignment horizontal="center" vertical="center"/>
    </xf>
    <xf numFmtId="0" fontId="39" fillId="6" borderId="0" xfId="0" applyFont="1" applyFill="1"/>
    <xf numFmtId="0" fontId="40" fillId="6" borderId="0" xfId="0" applyFont="1" applyFill="1" applyAlignment="1">
      <alignment horizontal="center"/>
    </xf>
    <xf numFmtId="0" fontId="39" fillId="6" borderId="0" xfId="0" applyFont="1" applyFill="1" applyAlignment="1">
      <alignment horizontal="center" wrapText="1"/>
    </xf>
    <xf numFmtId="0" fontId="8" fillId="0" borderId="2" xfId="0" applyFont="1" applyBorder="1" applyAlignment="1">
      <alignment horizontal="center" textRotation="90" wrapText="1"/>
    </xf>
    <xf numFmtId="0" fontId="9" fillId="0" borderId="30" xfId="0" applyFont="1" applyBorder="1" applyAlignment="1">
      <alignment horizontal="center"/>
    </xf>
    <xf numFmtId="0" fontId="8" fillId="7" borderId="8" xfId="0" applyFont="1" applyFill="1" applyBorder="1" applyAlignment="1">
      <alignment horizontal="left"/>
    </xf>
    <xf numFmtId="0" fontId="8" fillId="7" borderId="8" xfId="0" applyFont="1" applyFill="1" applyBorder="1" applyAlignment="1">
      <alignment horizontal="left" wrapText="1"/>
    </xf>
    <xf numFmtId="0" fontId="9" fillId="7" borderId="2" xfId="0" applyFont="1" applyFill="1" applyBorder="1" applyAlignment="1">
      <alignment horizontal="center" vertical="center"/>
    </xf>
    <xf numFmtId="0" fontId="9" fillId="7" borderId="31" xfId="0" applyFont="1" applyFill="1" applyBorder="1" applyAlignment="1">
      <alignment horizontal="center" vertical="center"/>
    </xf>
    <xf numFmtId="0" fontId="8" fillId="7" borderId="31" xfId="0" applyFont="1" applyFill="1" applyBorder="1" applyAlignment="1">
      <alignment horizontal="center"/>
    </xf>
    <xf numFmtId="1" fontId="7" fillId="7" borderId="2" xfId="0" applyNumberFormat="1" applyFont="1" applyFill="1" applyBorder="1" applyAlignment="1">
      <alignment horizontal="center" vertical="center"/>
    </xf>
    <xf numFmtId="0" fontId="7" fillId="7" borderId="2" xfId="0" applyFont="1" applyFill="1" applyBorder="1" applyAlignment="1">
      <alignment horizontal="center" vertical="center"/>
    </xf>
    <xf numFmtId="0" fontId="8" fillId="7" borderId="8" xfId="0" applyFont="1" applyFill="1" applyBorder="1" applyAlignment="1">
      <alignment horizontal="left" vertical="center" wrapText="1"/>
    </xf>
    <xf numFmtId="0" fontId="8" fillId="7" borderId="3" xfId="0" applyFont="1" applyFill="1" applyBorder="1" applyAlignment="1">
      <alignment horizontal="left" wrapText="1"/>
    </xf>
    <xf numFmtId="49" fontId="7" fillId="7" borderId="31" xfId="0" applyNumberFormat="1" applyFont="1" applyFill="1" applyBorder="1" applyAlignment="1">
      <alignment horizontal="center" vertical="center"/>
    </xf>
    <xf numFmtId="0" fontId="9" fillId="7" borderId="8" xfId="0" applyFont="1" applyFill="1" applyBorder="1" applyAlignment="1">
      <alignment vertical="center" wrapText="1"/>
    </xf>
    <xf numFmtId="0" fontId="7" fillId="7" borderId="31" xfId="0" applyFont="1" applyFill="1" applyBorder="1" applyAlignment="1">
      <alignment horizontal="center" vertical="center"/>
    </xf>
    <xf numFmtId="0" fontId="7" fillId="7" borderId="0" xfId="0" applyFont="1" applyFill="1" applyAlignment="1">
      <alignment horizontal="center" vertical="center"/>
    </xf>
    <xf numFmtId="0" fontId="8" fillId="7" borderId="2" xfId="0" applyFont="1" applyFill="1" applyBorder="1" applyAlignment="1">
      <alignment horizontal="center" vertical="center"/>
    </xf>
    <xf numFmtId="49" fontId="7" fillId="7" borderId="2" xfId="0" applyNumberFormat="1" applyFont="1" applyFill="1" applyBorder="1" applyAlignment="1">
      <alignment horizontal="center" vertical="center"/>
    </xf>
    <xf numFmtId="0" fontId="11" fillId="7" borderId="2" xfId="0" applyFont="1" applyFill="1" applyBorder="1" applyAlignment="1">
      <alignment horizontal="center" vertical="center"/>
    </xf>
    <xf numFmtId="1" fontId="6" fillId="7" borderId="2" xfId="0" applyNumberFormat="1" applyFont="1" applyFill="1" applyBorder="1" applyAlignment="1">
      <alignment horizontal="center" vertical="center"/>
    </xf>
    <xf numFmtId="1" fontId="11" fillId="7" borderId="2" xfId="0" applyNumberFormat="1" applyFont="1" applyFill="1" applyBorder="1" applyAlignment="1">
      <alignment horizontal="center" vertical="center"/>
    </xf>
    <xf numFmtId="2" fontId="11" fillId="7" borderId="2" xfId="0" applyNumberFormat="1" applyFont="1" applyFill="1" applyBorder="1" applyAlignment="1">
      <alignment horizontal="center" vertical="center"/>
    </xf>
    <xf numFmtId="1" fontId="8" fillId="7" borderId="2" xfId="0" applyNumberFormat="1" applyFont="1" applyFill="1" applyBorder="1" applyAlignment="1">
      <alignment horizontal="center" vertical="center"/>
    </xf>
    <xf numFmtId="41" fontId="17" fillId="0" borderId="2" xfId="0" applyNumberFormat="1" applyFont="1" applyBorder="1" applyAlignment="1">
      <alignment vertical="top" wrapText="1"/>
    </xf>
    <xf numFmtId="0" fontId="17" fillId="0" borderId="2" xfId="4" applyNumberFormat="1" applyFont="1" applyFill="1" applyBorder="1" applyAlignment="1">
      <alignment vertical="top" wrapText="1"/>
    </xf>
    <xf numFmtId="0" fontId="9" fillId="0" borderId="32" xfId="0" applyFont="1" applyBorder="1" applyAlignment="1">
      <alignment horizontal="center"/>
    </xf>
    <xf numFmtId="0" fontId="11" fillId="6" borderId="2" xfId="0" applyFont="1" applyFill="1" applyBorder="1" applyAlignment="1">
      <alignment horizontal="center" vertical="center"/>
    </xf>
    <xf numFmtId="0" fontId="9" fillId="0" borderId="0" xfId="0" applyFont="1" applyBorder="1" applyAlignment="1">
      <alignment horizontal="center"/>
    </xf>
    <xf numFmtId="0" fontId="29" fillId="0" borderId="0" xfId="0" applyFont="1" applyBorder="1" applyAlignment="1">
      <alignment horizontal="center" vertical="center"/>
    </xf>
    <xf numFmtId="0" fontId="24" fillId="0" borderId="0" xfId="0" applyFont="1" applyBorder="1" applyAlignment="1">
      <alignment horizontal="center"/>
    </xf>
    <xf numFmtId="43" fontId="33" fillId="0" borderId="0" xfId="4" applyFont="1" applyBorder="1" applyAlignment="1">
      <alignment horizontal="left" wrapText="1"/>
    </xf>
    <xf numFmtId="43" fontId="34" fillId="0" borderId="0" xfId="4" applyFont="1" applyBorder="1" applyAlignment="1">
      <alignment horizontal="left" vertical="center" wrapText="1"/>
    </xf>
    <xf numFmtId="43" fontId="9" fillId="0" borderId="0" xfId="4" applyFont="1" applyBorder="1" applyAlignment="1">
      <alignment horizontal="left" vertical="center" wrapText="1"/>
    </xf>
    <xf numFmtId="0" fontId="33" fillId="0" borderId="0" xfId="0" applyFont="1" applyBorder="1" applyAlignment="1">
      <alignment horizontal="left"/>
    </xf>
    <xf numFmtId="0" fontId="9" fillId="0" borderId="30" xfId="0" applyFont="1" applyBorder="1" applyAlignment="1">
      <alignment horizontal="left"/>
    </xf>
    <xf numFmtId="0" fontId="23" fillId="0" borderId="0" xfId="0" applyFont="1" applyBorder="1" applyAlignment="1">
      <alignment horizontal="left"/>
    </xf>
    <xf numFmtId="14" fontId="9" fillId="0" borderId="30" xfId="0" applyNumberFormat="1" applyFont="1" applyBorder="1" applyAlignment="1">
      <alignment horizontal="center"/>
    </xf>
    <xf numFmtId="0" fontId="9" fillId="0" borderId="30" xfId="0" applyFont="1" applyBorder="1" applyAlignment="1">
      <alignment horizontal="center"/>
    </xf>
    <xf numFmtId="0" fontId="24" fillId="0" borderId="0" xfId="0" applyFont="1" applyBorder="1" applyAlignment="1">
      <alignment horizontal="right"/>
    </xf>
    <xf numFmtId="0" fontId="33" fillId="0" borderId="0" xfId="0" applyFont="1" applyAlignment="1">
      <alignment horizontal="left" wrapText="1"/>
    </xf>
    <xf numFmtId="0" fontId="30" fillId="0" borderId="0" xfId="0" applyFont="1" applyBorder="1" applyAlignment="1">
      <alignment horizontal="center"/>
    </xf>
    <xf numFmtId="0" fontId="21" fillId="0" borderId="0" xfId="0" applyFont="1" applyBorder="1" applyAlignment="1">
      <alignment horizontal="center" vertical="center"/>
    </xf>
    <xf numFmtId="0" fontId="23" fillId="0" borderId="0" xfId="0" applyFont="1" applyBorder="1" applyAlignment="1">
      <alignment horizontal="left" vertical="center" wrapText="1"/>
    </xf>
    <xf numFmtId="0" fontId="31" fillId="0" borderId="30" xfId="0" applyFont="1" applyBorder="1" applyAlignment="1">
      <alignment horizontal="left"/>
    </xf>
    <xf numFmtId="0" fontId="32" fillId="0" borderId="33" xfId="0" applyFont="1" applyBorder="1" applyAlignment="1">
      <alignment horizontal="left" vertical="center"/>
    </xf>
    <xf numFmtId="0" fontId="11" fillId="0" borderId="0" xfId="0" applyFont="1" applyBorder="1" applyAlignment="1">
      <alignment horizontal="center" vertical="center"/>
    </xf>
    <xf numFmtId="43" fontId="14" fillId="0" borderId="0" xfId="4" applyFont="1" applyAlignment="1">
      <alignment vertical="center"/>
    </xf>
    <xf numFmtId="0" fontId="35" fillId="0" borderId="0" xfId="0" applyFont="1" applyBorder="1" applyAlignment="1">
      <alignment horizontal="left"/>
    </xf>
    <xf numFmtId="0" fontId="8" fillId="0" borderId="0" xfId="5" applyFont="1" applyAlignment="1">
      <alignment horizontal="left"/>
    </xf>
    <xf numFmtId="0" fontId="23" fillId="0" borderId="0" xfId="0" applyFont="1" applyBorder="1" applyAlignment="1">
      <alignment horizontal="left" wrapText="1"/>
    </xf>
    <xf numFmtId="0" fontId="8" fillId="0" borderId="0" xfId="0" applyFont="1" applyBorder="1" applyAlignment="1">
      <alignment horizontal="left" vertical="center"/>
    </xf>
    <xf numFmtId="0" fontId="7" fillId="0" borderId="0" xfId="0" applyFont="1" applyAlignment="1">
      <alignment vertical="center"/>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6" fillId="0" borderId="0" xfId="0" applyFont="1" applyAlignment="1">
      <alignment horizontal="left"/>
    </xf>
    <xf numFmtId="0" fontId="8" fillId="5" borderId="15" xfId="3" applyFont="1" applyFill="1" applyBorder="1" applyAlignment="1">
      <alignment horizontal="center" vertical="center" wrapText="1"/>
    </xf>
    <xf numFmtId="0" fontId="8" fillId="5" borderId="25" xfId="3" applyFont="1" applyFill="1" applyBorder="1" applyAlignment="1">
      <alignment horizontal="center" vertical="center" wrapText="1"/>
    </xf>
    <xf numFmtId="0" fontId="8" fillId="5" borderId="16" xfId="3" applyFont="1" applyFill="1" applyBorder="1" applyAlignment="1">
      <alignment horizontal="center" vertical="center" wrapText="1"/>
    </xf>
    <xf numFmtId="0" fontId="8" fillId="5" borderId="17" xfId="3" applyFont="1" applyFill="1" applyBorder="1" applyAlignment="1">
      <alignment horizontal="center" vertical="center" wrapText="1"/>
    </xf>
    <xf numFmtId="0" fontId="8" fillId="5" borderId="26" xfId="3" applyFont="1" applyFill="1" applyBorder="1" applyAlignment="1">
      <alignment horizontal="center" vertical="center" wrapText="1"/>
    </xf>
    <xf numFmtId="0" fontId="8" fillId="5" borderId="27" xfId="3" applyFont="1" applyFill="1" applyBorder="1" applyAlignment="1">
      <alignment horizontal="center" vertical="center" wrapText="1"/>
    </xf>
    <xf numFmtId="0" fontId="8" fillId="5" borderId="18" xfId="3" applyFont="1" applyFill="1" applyBorder="1" applyAlignment="1">
      <alignment horizontal="center" vertical="center" wrapText="1"/>
    </xf>
    <xf numFmtId="0" fontId="8" fillId="5" borderId="28" xfId="3" applyFont="1" applyFill="1" applyBorder="1" applyAlignment="1">
      <alignment horizontal="center" vertical="center" wrapText="1"/>
    </xf>
    <xf numFmtId="0" fontId="8" fillId="5" borderId="19" xfId="3" applyFont="1" applyFill="1" applyBorder="1" applyAlignment="1">
      <alignment horizontal="center" vertical="center" wrapText="1"/>
    </xf>
    <xf numFmtId="0" fontId="8" fillId="5" borderId="29" xfId="3"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left" vertical="center" textRotation="90" wrapText="1"/>
    </xf>
    <xf numFmtId="0" fontId="8" fillId="0" borderId="2" xfId="0" applyFont="1" applyBorder="1" applyAlignment="1">
      <alignment horizontal="center" vertical="center" wrapText="1"/>
    </xf>
    <xf numFmtId="0" fontId="8" fillId="0" borderId="2" xfId="0" applyFont="1" applyBorder="1" applyAlignment="1">
      <alignment horizontal="center" textRotation="90" wrapText="1"/>
    </xf>
    <xf numFmtId="43" fontId="8" fillId="0" borderId="2" xfId="4" applyFont="1" applyFill="1" applyBorder="1" applyAlignment="1">
      <alignment horizontal="center" textRotation="90" wrapText="1"/>
    </xf>
    <xf numFmtId="0" fontId="8" fillId="0" borderId="0" xfId="0" applyFont="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3" fontId="8" fillId="0" borderId="4" xfId="4" applyFont="1" applyFill="1" applyBorder="1" applyAlignment="1">
      <alignment horizontal="center" vertical="center"/>
    </xf>
    <xf numFmtId="43" fontId="8" fillId="0" borderId="5" xfId="4" applyFont="1" applyFill="1" applyBorder="1" applyAlignment="1">
      <alignment horizontal="center" vertical="center"/>
    </xf>
    <xf numFmtId="43" fontId="8" fillId="0" borderId="6" xfId="4"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49" fontId="7" fillId="7" borderId="4" xfId="0" applyNumberFormat="1" applyFont="1" applyFill="1" applyBorder="1" applyAlignment="1">
      <alignment horizontal="center" vertical="center"/>
    </xf>
    <xf numFmtId="49" fontId="7" fillId="7" borderId="6"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8" fillId="0" borderId="0" xfId="0" applyFont="1" applyAlignment="1">
      <alignment horizontal="left" vertical="center"/>
    </xf>
    <xf numFmtId="0" fontId="8" fillId="0" borderId="7" xfId="0" applyFont="1" applyBorder="1" applyAlignment="1">
      <alignment horizontal="left"/>
    </xf>
    <xf numFmtId="0" fontId="8" fillId="0" borderId="0" xfId="0" applyFont="1" applyBorder="1" applyAlignment="1">
      <alignment horizontal="left"/>
    </xf>
    <xf numFmtId="14" fontId="8" fillId="0" borderId="30" xfId="0" applyNumberFormat="1" applyFont="1" applyBorder="1" applyAlignment="1">
      <alignment horizontal="left"/>
    </xf>
    <xf numFmtId="49" fontId="8" fillId="0" borderId="30" xfId="0" applyNumberFormat="1" applyFont="1" applyBorder="1" applyAlignment="1">
      <alignment horizontal="left"/>
    </xf>
    <xf numFmtId="14" fontId="8" fillId="0" borderId="30" xfId="0" applyNumberFormat="1" applyFont="1" applyBorder="1" applyAlignment="1">
      <alignment horizontal="center"/>
    </xf>
    <xf numFmtId="14" fontId="8" fillId="0" borderId="32" xfId="0" applyNumberFormat="1" applyFont="1" applyBorder="1" applyAlignment="1">
      <alignment horizontal="center"/>
    </xf>
    <xf numFmtId="14" fontId="8" fillId="0" borderId="0" xfId="0" applyNumberFormat="1" applyFont="1" applyAlignment="1">
      <alignment horizontal="left"/>
    </xf>
    <xf numFmtId="0" fontId="24" fillId="0" borderId="0" xfId="0" applyFont="1" applyAlignment="1">
      <alignment horizontal="left" vertical="center" wrapText="1"/>
    </xf>
    <xf numFmtId="0" fontId="17" fillId="0" borderId="7" xfId="0" applyFont="1" applyBorder="1" applyAlignment="1">
      <alignment horizontal="left" vertical="center"/>
    </xf>
    <xf numFmtId="0" fontId="17" fillId="0" borderId="0" xfId="0" applyFont="1" applyBorder="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14" fontId="8" fillId="0" borderId="30" xfId="0" applyNumberFormat="1" applyFont="1" applyBorder="1" applyAlignment="1">
      <alignment horizontal="center" vertical="center"/>
    </xf>
    <xf numFmtId="0" fontId="8" fillId="0" borderId="30" xfId="0" applyFon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0" fontId="37" fillId="0" borderId="0" xfId="0" applyFont="1" applyAlignment="1">
      <alignment horizontal="left" vertical="top"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17" fillId="0" borderId="8" xfId="0" applyFont="1" applyBorder="1" applyAlignment="1">
      <alignment horizontal="center" vertical="top" wrapText="1"/>
    </xf>
    <xf numFmtId="0" fontId="17" fillId="0" borderId="32" xfId="0" applyFont="1" applyBorder="1" applyAlignment="1">
      <alignment horizontal="center" vertical="top" wrapText="1"/>
    </xf>
    <xf numFmtId="0" fontId="17" fillId="0" borderId="31" xfId="0" applyFont="1" applyBorder="1" applyAlignment="1">
      <alignment horizontal="center" vertical="top"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1" xfId="0" applyFont="1" applyBorder="1" applyAlignment="1">
      <alignment horizontal="left" vertical="center" wrapText="1"/>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5" fillId="0" borderId="31" xfId="0" applyFont="1" applyBorder="1" applyAlignment="1">
      <alignment horizontal="left" vertical="center"/>
    </xf>
    <xf numFmtId="41" fontId="5" fillId="0" borderId="8" xfId="0" applyNumberFormat="1" applyFont="1" applyBorder="1" applyAlignment="1">
      <alignment horizontal="right" vertical="center" wrapText="1"/>
    </xf>
    <xf numFmtId="41" fontId="5" fillId="0" borderId="32" xfId="0" applyNumberFormat="1" applyFont="1" applyBorder="1" applyAlignment="1">
      <alignment horizontal="right" vertical="center" wrapText="1"/>
    </xf>
    <xf numFmtId="41" fontId="5" fillId="0" borderId="31" xfId="0" applyNumberFormat="1" applyFont="1" applyBorder="1" applyAlignment="1">
      <alignment horizontal="right" vertical="center" wrapText="1"/>
    </xf>
    <xf numFmtId="0" fontId="5" fillId="0" borderId="0" xfId="0" applyFont="1" applyAlignment="1">
      <alignment horizontal="left" vertical="center"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0" fontId="20" fillId="0" borderId="0" xfId="0" applyFont="1" applyFill="1" applyAlignment="1">
      <alignment horizontal="left" wrapText="1"/>
    </xf>
    <xf numFmtId="49" fontId="5" fillId="0" borderId="0" xfId="0" applyNumberFormat="1" applyFont="1" applyAlignment="1">
      <alignment horizontal="left" vertical="top" wrapText="1"/>
    </xf>
    <xf numFmtId="0" fontId="5" fillId="0" borderId="0" xfId="0" applyFont="1" applyAlignment="1">
      <alignment vertical="top" wrapText="1"/>
    </xf>
    <xf numFmtId="0" fontId="17" fillId="0" borderId="0" xfId="0" applyFont="1" applyAlignment="1">
      <alignment horizontal="left"/>
    </xf>
    <xf numFmtId="0" fontId="5" fillId="0" borderId="0" xfId="0" applyFont="1" applyAlignment="1">
      <alignment horizontal="left" vertical="center"/>
    </xf>
    <xf numFmtId="0" fontId="5" fillId="0" borderId="2" xfId="4" applyNumberFormat="1" applyFont="1" applyFill="1" applyBorder="1" applyAlignment="1">
      <alignment horizontal="right" vertical="center" wrapText="1"/>
    </xf>
    <xf numFmtId="0" fontId="21" fillId="0" borderId="0" xfId="0" applyFont="1" applyAlignment="1">
      <alignment horizontal="left" vertical="top" wrapText="1"/>
    </xf>
    <xf numFmtId="0" fontId="5" fillId="0" borderId="0" xfId="0" applyFont="1" applyAlignment="1">
      <alignment horizontal="left" vertical="top"/>
    </xf>
    <xf numFmtId="0" fontId="24" fillId="0" borderId="0" xfId="0" applyFont="1" applyAlignment="1">
      <alignment horizontal="left"/>
    </xf>
    <xf numFmtId="0" fontId="5" fillId="0" borderId="2" xfId="0" applyFont="1" applyBorder="1" applyAlignment="1">
      <alignment horizontal="left" vertical="top" wrapText="1"/>
    </xf>
    <xf numFmtId="0" fontId="17" fillId="0" borderId="2" xfId="0" applyFont="1" applyBorder="1" applyAlignment="1">
      <alignment horizontal="left" vertical="top" wrapText="1"/>
    </xf>
    <xf numFmtId="0" fontId="17" fillId="0" borderId="6" xfId="0" applyFont="1" applyBorder="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right" vertical="top" wrapText="1"/>
    </xf>
    <xf numFmtId="0" fontId="17" fillId="0" borderId="8" xfId="0" applyFont="1" applyBorder="1" applyAlignment="1">
      <alignment horizontal="left" vertical="top" wrapText="1"/>
    </xf>
    <xf numFmtId="0" fontId="17" fillId="0" borderId="32" xfId="0" applyFont="1" applyBorder="1" applyAlignment="1">
      <alignment horizontal="left" vertical="top" wrapText="1"/>
    </xf>
    <xf numFmtId="0" fontId="17" fillId="0" borderId="31" xfId="0" applyFont="1" applyBorder="1" applyAlignment="1">
      <alignment horizontal="left" vertical="top" wrapText="1"/>
    </xf>
    <xf numFmtId="0" fontId="17" fillId="0" borderId="8" xfId="0" applyFont="1" applyBorder="1" applyAlignment="1">
      <alignment horizontal="right" vertical="top" wrapText="1"/>
    </xf>
    <xf numFmtId="0" fontId="17" fillId="0" borderId="32" xfId="0" applyFont="1" applyBorder="1" applyAlignment="1">
      <alignment horizontal="right" vertical="top" wrapText="1"/>
    </xf>
    <xf numFmtId="0" fontId="17" fillId="0" borderId="31" xfId="0" applyFont="1" applyBorder="1" applyAlignment="1">
      <alignment horizontal="right"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43" fontId="17" fillId="0" borderId="8" xfId="4" applyFont="1" applyFill="1" applyBorder="1" applyAlignment="1">
      <alignment horizontal="center" vertical="top" wrapText="1"/>
    </xf>
    <xf numFmtId="43" fontId="17" fillId="0" borderId="31" xfId="4" applyFont="1" applyFill="1" applyBorder="1" applyAlignment="1">
      <alignment horizontal="center" vertical="top" wrapText="1"/>
    </xf>
    <xf numFmtId="41" fontId="5" fillId="0" borderId="8" xfId="0" applyNumberFormat="1" applyFont="1" applyBorder="1" applyAlignment="1">
      <alignment vertical="top" wrapText="1"/>
    </xf>
    <xf numFmtId="41" fontId="5" fillId="0" borderId="32" xfId="0" applyNumberFormat="1" applyFont="1" applyBorder="1" applyAlignment="1">
      <alignment vertical="top" wrapText="1"/>
    </xf>
    <xf numFmtId="41" fontId="5" fillId="0" borderId="31" xfId="0" applyNumberFormat="1" applyFont="1" applyBorder="1" applyAlignment="1">
      <alignment vertical="top" wrapText="1"/>
    </xf>
    <xf numFmtId="41" fontId="17" fillId="0" borderId="8" xfId="0" applyNumberFormat="1" applyFont="1" applyBorder="1" applyAlignment="1">
      <alignment vertical="top" wrapText="1"/>
    </xf>
    <xf numFmtId="41" fontId="17" fillId="0" borderId="32" xfId="0" applyNumberFormat="1" applyFont="1" applyBorder="1" applyAlignment="1">
      <alignment vertical="top" wrapText="1"/>
    </xf>
    <xf numFmtId="41" fontId="17" fillId="0" borderId="31" xfId="0" applyNumberFormat="1" applyFont="1" applyBorder="1" applyAlignment="1">
      <alignment vertical="top" wrapText="1"/>
    </xf>
    <xf numFmtId="0" fontId="5" fillId="0" borderId="8" xfId="0" applyFont="1" applyBorder="1" applyAlignment="1">
      <alignment horizontal="right" vertical="center" wrapText="1"/>
    </xf>
    <xf numFmtId="0" fontId="5" fillId="0" borderId="32" xfId="0" applyFont="1" applyBorder="1" applyAlignment="1">
      <alignment horizontal="right" vertical="center" wrapText="1"/>
    </xf>
    <xf numFmtId="0" fontId="5" fillId="0" borderId="31" xfId="0" applyFont="1" applyBorder="1" applyAlignment="1">
      <alignment horizontal="right" vertical="center" wrapText="1"/>
    </xf>
    <xf numFmtId="41" fontId="5" fillId="0" borderId="2" xfId="4" applyNumberFormat="1" applyFont="1" applyFill="1" applyBorder="1" applyAlignment="1">
      <alignment horizontal="right" vertical="center" wrapText="1"/>
    </xf>
    <xf numFmtId="0" fontId="17" fillId="0" borderId="4" xfId="0" applyFont="1" applyBorder="1" applyAlignment="1">
      <alignment horizontal="left" vertical="top" wrapText="1"/>
    </xf>
    <xf numFmtId="0" fontId="17" fillId="0" borderId="2" xfId="0" applyFont="1" applyBorder="1" applyAlignment="1">
      <alignment horizontal="center" vertical="top" wrapText="1"/>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41" fillId="0" borderId="2" xfId="0" applyFont="1" applyBorder="1" applyAlignment="1">
      <alignment horizontal="center" vertical="center" wrapText="1"/>
    </xf>
    <xf numFmtId="0" fontId="39" fillId="0" borderId="2" xfId="0" applyFont="1" applyBorder="1" applyAlignment="1">
      <alignment horizontal="center" vertical="center"/>
    </xf>
    <xf numFmtId="0" fontId="40" fillId="0" borderId="2" xfId="0" applyFont="1" applyBorder="1" applyAlignment="1">
      <alignment horizontal="center" vertical="center"/>
    </xf>
    <xf numFmtId="49" fontId="40" fillId="0" borderId="2" xfId="0" applyNumberFormat="1" applyFont="1" applyBorder="1" applyAlignment="1">
      <alignment horizontal="center" vertical="center"/>
    </xf>
    <xf numFmtId="0" fontId="40" fillId="0" borderId="2" xfId="0" applyFont="1" applyBorder="1" applyAlignment="1">
      <alignment horizontal="center"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AA7B118A6B629FCA856E0532452C3F82308A6126F233D67C035465B8B5696709A2657FAAF85DC96DF74BD86673E067A717EB0AB373CA8948CAhC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topLeftCell="A21" zoomScaleNormal="100" zoomScaleSheetLayoutView="100" workbookViewId="0">
      <selection activeCell="J32" sqref="J32"/>
    </sheetView>
  </sheetViews>
  <sheetFormatPr defaultRowHeight="18" x14ac:dyDescent="0.25"/>
  <cols>
    <col min="1" max="3" width="9.140625" style="2"/>
    <col min="4" max="4" width="10.7109375" style="2" customWidth="1"/>
    <col min="5" max="9" width="9.140625" style="2"/>
    <col min="10" max="10" width="15" style="2" customWidth="1"/>
    <col min="11" max="16384" width="9.140625" style="2"/>
  </cols>
  <sheetData>
    <row r="1" spans="1:15" x14ac:dyDescent="0.25">
      <c r="A1" s="107"/>
      <c r="B1" s="107"/>
      <c r="C1" s="107"/>
      <c r="D1" s="107"/>
      <c r="E1" s="107"/>
      <c r="F1" s="106"/>
      <c r="G1" s="108"/>
      <c r="H1" s="108"/>
      <c r="I1" s="108"/>
      <c r="J1" s="107"/>
      <c r="L1" s="216" t="s">
        <v>209</v>
      </c>
      <c r="M1" s="216"/>
      <c r="N1" s="216"/>
      <c r="O1" s="107"/>
    </row>
    <row r="2" spans="1:15" x14ac:dyDescent="0.25">
      <c r="A2" s="107"/>
      <c r="B2" s="107"/>
      <c r="C2" s="107"/>
      <c r="D2" s="107"/>
      <c r="E2" s="107"/>
      <c r="F2" s="107"/>
      <c r="G2" s="109"/>
      <c r="H2" s="109"/>
      <c r="I2" s="109"/>
      <c r="J2" s="107"/>
      <c r="K2" s="110"/>
      <c r="L2" s="216" t="s">
        <v>210</v>
      </c>
      <c r="M2" s="216"/>
      <c r="N2" s="216"/>
      <c r="O2" s="107"/>
    </row>
    <row r="3" spans="1:15" x14ac:dyDescent="0.25">
      <c r="A3" s="107"/>
      <c r="B3" s="107"/>
      <c r="C3" s="107"/>
      <c r="D3" s="107"/>
      <c r="E3" s="107"/>
      <c r="F3" s="110"/>
      <c r="G3" s="110"/>
      <c r="H3" s="110"/>
      <c r="I3" s="110"/>
      <c r="J3" s="107"/>
      <c r="K3" s="107"/>
      <c r="L3" s="216" t="s">
        <v>211</v>
      </c>
      <c r="M3" s="216"/>
      <c r="N3" s="216"/>
      <c r="O3" s="107"/>
    </row>
    <row r="4" spans="1:15" x14ac:dyDescent="0.25">
      <c r="A4" s="107"/>
      <c r="B4" s="107"/>
      <c r="C4" s="107"/>
      <c r="D4" s="107"/>
      <c r="E4" s="107"/>
      <c r="F4" s="107"/>
      <c r="G4" s="107"/>
      <c r="H4" s="107"/>
      <c r="I4" s="107"/>
      <c r="J4" s="107"/>
      <c r="K4" s="107"/>
      <c r="L4" s="111"/>
      <c r="M4" s="111"/>
      <c r="N4" s="111"/>
      <c r="O4" s="107"/>
    </row>
    <row r="5" spans="1:15" x14ac:dyDescent="0.25">
      <c r="A5" s="107"/>
      <c r="B5" s="107"/>
      <c r="C5" s="107"/>
      <c r="D5" s="107"/>
      <c r="E5" s="107"/>
      <c r="F5" s="110"/>
      <c r="G5" s="110"/>
      <c r="H5" s="110"/>
      <c r="I5" s="110"/>
      <c r="J5" s="107"/>
      <c r="K5" s="107"/>
      <c r="L5" s="107"/>
      <c r="M5" s="107"/>
      <c r="N5" s="107"/>
      <c r="O5" s="107"/>
    </row>
    <row r="6" spans="1:15" ht="23.25" x14ac:dyDescent="0.25">
      <c r="A6" s="107"/>
      <c r="B6" s="107"/>
      <c r="C6" s="107"/>
      <c r="D6" s="107"/>
      <c r="E6" s="107"/>
      <c r="F6" s="217" t="s">
        <v>104</v>
      </c>
      <c r="G6" s="217"/>
      <c r="H6" s="217"/>
      <c r="I6" s="217"/>
      <c r="J6" s="217"/>
      <c r="K6" s="107"/>
      <c r="L6" s="107"/>
      <c r="M6" s="107"/>
      <c r="N6" s="107"/>
      <c r="O6" s="107"/>
    </row>
    <row r="7" spans="1:15" x14ac:dyDescent="0.25">
      <c r="A7" s="107"/>
      <c r="B7" s="107"/>
      <c r="C7" s="107"/>
      <c r="D7" s="107"/>
      <c r="E7" s="218" t="s">
        <v>212</v>
      </c>
      <c r="F7" s="218"/>
      <c r="G7" s="218"/>
      <c r="H7" s="218"/>
      <c r="I7" s="218"/>
      <c r="J7" s="218"/>
      <c r="K7" s="218"/>
      <c r="L7" s="107"/>
      <c r="M7" s="107"/>
      <c r="N7" s="107"/>
      <c r="O7" s="107"/>
    </row>
    <row r="8" spans="1:15" ht="18.75" x14ac:dyDescent="0.3">
      <c r="A8" s="229" t="s">
        <v>213</v>
      </c>
      <c r="B8" s="229"/>
      <c r="C8" s="229"/>
      <c r="D8" s="229"/>
      <c r="E8" s="229"/>
      <c r="F8" s="229"/>
      <c r="G8" s="229"/>
      <c r="H8" s="229"/>
      <c r="I8" s="229"/>
      <c r="J8" s="229"/>
      <c r="K8" s="229"/>
      <c r="L8" s="229"/>
      <c r="M8" s="229"/>
      <c r="N8" s="229"/>
      <c r="O8" s="229"/>
    </row>
    <row r="9" spans="1:15" ht="18.75" x14ac:dyDescent="0.3">
      <c r="A9" s="112"/>
      <c r="B9" s="230" t="s">
        <v>214</v>
      </c>
      <c r="C9" s="230"/>
      <c r="D9" s="230"/>
      <c r="E9" s="230"/>
      <c r="F9" s="230"/>
      <c r="G9" s="230"/>
      <c r="H9" s="230"/>
      <c r="I9" s="230"/>
      <c r="J9" s="230"/>
      <c r="K9" s="230"/>
      <c r="L9" s="230"/>
      <c r="M9" s="230"/>
      <c r="N9" s="230"/>
      <c r="O9" s="113"/>
    </row>
    <row r="10" spans="1:15" x14ac:dyDescent="0.25">
      <c r="A10" s="114"/>
      <c r="B10" s="114"/>
      <c r="C10" s="114"/>
      <c r="D10" s="234" t="s">
        <v>105</v>
      </c>
      <c r="E10" s="234"/>
      <c r="F10" s="234"/>
      <c r="G10" s="234"/>
      <c r="H10" s="234"/>
      <c r="I10" s="234"/>
      <c r="J10" s="234"/>
      <c r="K10" s="234"/>
      <c r="L10" s="234"/>
      <c r="M10" s="107"/>
      <c r="N10" s="107"/>
      <c r="O10" s="107"/>
    </row>
    <row r="11" spans="1:15" x14ac:dyDescent="0.25">
      <c r="A11" s="107"/>
      <c r="B11" s="107"/>
      <c r="C11" s="107"/>
      <c r="D11" s="107"/>
      <c r="E11" s="107"/>
      <c r="F11" s="107"/>
      <c r="G11" s="107"/>
      <c r="H11" s="107"/>
      <c r="I11" s="107"/>
      <c r="J11" s="107"/>
      <c r="K11" s="107"/>
      <c r="L11" s="107"/>
      <c r="M11" s="107"/>
      <c r="N11" s="107"/>
      <c r="O11" s="107"/>
    </row>
    <row r="12" spans="1:15" ht="18.75" x14ac:dyDescent="0.3">
      <c r="A12" s="115"/>
      <c r="B12" s="231" t="s">
        <v>215</v>
      </c>
      <c r="C12" s="231"/>
      <c r="D12" s="231"/>
      <c r="E12" s="116">
        <v>38391</v>
      </c>
      <c r="G12" s="232" t="s">
        <v>234</v>
      </c>
      <c r="H12" s="232"/>
      <c r="I12" s="232"/>
      <c r="J12" s="232"/>
      <c r="K12" s="232"/>
      <c r="L12" s="232"/>
      <c r="M12" s="232"/>
      <c r="N12" s="107"/>
      <c r="O12" s="107"/>
    </row>
    <row r="13" spans="1:15" x14ac:dyDescent="0.25">
      <c r="A13" s="115"/>
      <c r="B13" s="231"/>
      <c r="C13" s="231"/>
      <c r="D13" s="231"/>
      <c r="E13" s="117" t="s">
        <v>216</v>
      </c>
      <c r="F13" s="115"/>
      <c r="G13" s="233" t="s">
        <v>217</v>
      </c>
      <c r="H13" s="233"/>
      <c r="I13" s="233"/>
      <c r="J13" s="233"/>
      <c r="K13" s="233"/>
      <c r="L13" s="233"/>
      <c r="M13" s="233"/>
      <c r="N13" s="107"/>
      <c r="O13" s="107"/>
    </row>
    <row r="14" spans="1:15" ht="18.75" x14ac:dyDescent="0.3">
      <c r="A14" s="118"/>
      <c r="F14" s="112"/>
      <c r="N14" s="112"/>
      <c r="O14" s="107"/>
    </row>
    <row r="15" spans="1:15" x14ac:dyDescent="0.25">
      <c r="A15" s="118"/>
      <c r="B15" s="219" t="s">
        <v>218</v>
      </c>
      <c r="C15" s="219"/>
      <c r="D15" s="219"/>
      <c r="E15" s="220" t="s">
        <v>219</v>
      </c>
      <c r="F15" s="221"/>
      <c r="G15" s="221"/>
      <c r="H15" s="221"/>
      <c r="I15" s="221"/>
      <c r="N15" s="119"/>
      <c r="O15" s="107"/>
    </row>
    <row r="16" spans="1:15" ht="29.25" customHeight="1" x14ac:dyDescent="0.25">
      <c r="A16" s="110"/>
      <c r="B16" s="219"/>
      <c r="C16" s="219"/>
      <c r="D16" s="219"/>
      <c r="E16" s="221"/>
      <c r="F16" s="221"/>
      <c r="G16" s="221"/>
      <c r="H16" s="221"/>
      <c r="I16" s="221"/>
      <c r="J16" s="110"/>
      <c r="K16" s="107"/>
      <c r="L16" s="107"/>
      <c r="M16" s="107"/>
      <c r="N16" s="107"/>
      <c r="O16" s="107"/>
    </row>
    <row r="17" spans="1:15" ht="18.75" x14ac:dyDescent="0.3">
      <c r="A17" s="107"/>
      <c r="B17" s="222" t="s">
        <v>220</v>
      </c>
      <c r="C17" s="222"/>
      <c r="E17" s="223" t="s">
        <v>221</v>
      </c>
      <c r="F17" s="223"/>
      <c r="G17" s="223"/>
      <c r="H17" s="223"/>
      <c r="I17" s="223"/>
      <c r="J17" s="223"/>
      <c r="K17" s="223"/>
      <c r="L17" s="223"/>
      <c r="M17" s="223"/>
      <c r="N17" s="223"/>
      <c r="O17" s="107"/>
    </row>
    <row r="18" spans="1:15" x14ac:dyDescent="0.25">
      <c r="A18" s="107"/>
      <c r="B18" s="107"/>
      <c r="C18" s="107"/>
      <c r="D18" s="107"/>
      <c r="E18" s="107"/>
      <c r="F18" s="107"/>
      <c r="G18" s="107"/>
      <c r="H18" s="107"/>
      <c r="I18" s="107"/>
      <c r="J18" s="107"/>
      <c r="K18" s="107"/>
      <c r="L18" s="107"/>
      <c r="M18" s="107"/>
      <c r="N18" s="107"/>
      <c r="O18" s="107"/>
    </row>
    <row r="19" spans="1:15" ht="18.75" x14ac:dyDescent="0.3">
      <c r="A19" s="107"/>
      <c r="B19" s="222" t="s">
        <v>222</v>
      </c>
      <c r="C19" s="222"/>
      <c r="D19" s="107"/>
      <c r="E19" s="223" t="s">
        <v>223</v>
      </c>
      <c r="F19" s="223"/>
      <c r="G19" s="223"/>
      <c r="H19" s="223"/>
      <c r="I19" s="223"/>
      <c r="J19" s="223"/>
      <c r="K19" s="223"/>
      <c r="L19" s="223"/>
      <c r="M19" s="223"/>
      <c r="N19" s="223"/>
      <c r="O19" s="107"/>
    </row>
    <row r="20" spans="1:15" x14ac:dyDescent="0.25">
      <c r="A20" s="107"/>
      <c r="B20" s="236"/>
      <c r="C20" s="236"/>
      <c r="D20" s="107"/>
      <c r="E20" s="107"/>
      <c r="F20" s="107"/>
      <c r="G20" s="107"/>
      <c r="H20" s="107"/>
      <c r="I20" s="107"/>
      <c r="J20" s="107"/>
      <c r="K20" s="107"/>
      <c r="L20" s="107"/>
      <c r="M20" s="107"/>
      <c r="N20" s="107"/>
      <c r="O20" s="107"/>
    </row>
    <row r="21" spans="1:15" x14ac:dyDescent="0.25">
      <c r="A21" s="107"/>
      <c r="B21" s="228" t="s">
        <v>224</v>
      </c>
      <c r="C21" s="228"/>
      <c r="D21" s="228"/>
      <c r="H21" s="110"/>
      <c r="I21" s="110"/>
      <c r="J21" s="110"/>
      <c r="K21" s="110"/>
      <c r="L21" s="110"/>
      <c r="M21" s="110"/>
      <c r="N21" s="110"/>
      <c r="O21" s="107"/>
    </row>
    <row r="22" spans="1:15" x14ac:dyDescent="0.25">
      <c r="A22" s="107"/>
      <c r="B22" s="228"/>
      <c r="C22" s="228"/>
      <c r="D22" s="228"/>
      <c r="E22" s="237" t="s">
        <v>225</v>
      </c>
      <c r="F22" s="237"/>
      <c r="G22" s="237"/>
      <c r="H22" s="237"/>
      <c r="I22" s="237"/>
      <c r="J22" s="237"/>
      <c r="K22" s="237"/>
      <c r="L22" s="120"/>
      <c r="M22" s="120"/>
      <c r="N22" s="120"/>
      <c r="O22" s="107"/>
    </row>
    <row r="23" spans="1:15" x14ac:dyDescent="0.25">
      <c r="A23" s="107"/>
      <c r="O23" s="107"/>
    </row>
    <row r="24" spans="1:15" x14ac:dyDescent="0.25">
      <c r="A24" s="107"/>
      <c r="B24" s="238" t="s">
        <v>226</v>
      </c>
      <c r="C24" s="238"/>
      <c r="D24" s="121" t="s">
        <v>106</v>
      </c>
      <c r="E24" s="218" t="s">
        <v>227</v>
      </c>
      <c r="F24" s="218"/>
      <c r="G24" s="218"/>
      <c r="H24" s="218"/>
      <c r="I24" s="111" t="s">
        <v>228</v>
      </c>
      <c r="J24" s="227" t="s">
        <v>229</v>
      </c>
      <c r="K24" s="227"/>
      <c r="L24" s="227"/>
      <c r="M24" s="227"/>
      <c r="N24" s="191">
        <v>2023</v>
      </c>
      <c r="O24" s="107"/>
    </row>
    <row r="25" spans="1:15" x14ac:dyDescent="0.25">
      <c r="A25" s="107"/>
      <c r="B25" s="122"/>
      <c r="C25" s="122"/>
      <c r="D25" s="122"/>
      <c r="I25" s="107"/>
      <c r="J25" s="227" t="s">
        <v>396</v>
      </c>
      <c r="K25" s="227"/>
      <c r="L25" s="227"/>
      <c r="M25" s="227"/>
      <c r="N25" s="214">
        <v>2027</v>
      </c>
      <c r="O25" s="107"/>
    </row>
    <row r="26" spans="1:15" x14ac:dyDescent="0.25">
      <c r="A26" s="107"/>
      <c r="B26" s="228" t="s">
        <v>230</v>
      </c>
      <c r="C26" s="228"/>
      <c r="D26" s="228"/>
      <c r="J26" s="107"/>
      <c r="K26" s="107"/>
      <c r="L26" s="107"/>
      <c r="M26" s="107"/>
      <c r="N26" s="107"/>
      <c r="O26" s="107"/>
    </row>
    <row r="27" spans="1:15" ht="28.5" customHeight="1" x14ac:dyDescent="0.25">
      <c r="A27" s="107"/>
      <c r="B27" s="228"/>
      <c r="C27" s="228"/>
      <c r="D27" s="228"/>
      <c r="E27" s="223" t="s">
        <v>231</v>
      </c>
      <c r="F27" s="223"/>
      <c r="G27" s="223"/>
      <c r="H27" s="223"/>
      <c r="I27" s="223"/>
      <c r="J27" s="107"/>
      <c r="K27" s="123"/>
      <c r="L27" s="107"/>
      <c r="M27" s="107"/>
      <c r="N27" s="107"/>
      <c r="O27" s="107"/>
    </row>
    <row r="28" spans="1:15" x14ac:dyDescent="0.25">
      <c r="A28" s="107"/>
      <c r="J28" s="118"/>
      <c r="K28" s="107"/>
      <c r="L28" s="107"/>
      <c r="M28" s="107"/>
      <c r="N28" s="107"/>
      <c r="O28" s="107"/>
    </row>
    <row r="29" spans="1:15" x14ac:dyDescent="0.25">
      <c r="A29" s="107"/>
      <c r="B29" s="224" t="s">
        <v>232</v>
      </c>
      <c r="C29" s="224"/>
      <c r="D29" s="224"/>
      <c r="E29" s="123" t="s">
        <v>233</v>
      </c>
      <c r="F29" s="225">
        <v>43111</v>
      </c>
      <c r="G29" s="226"/>
      <c r="H29" s="106" t="s">
        <v>96</v>
      </c>
      <c r="I29" s="120">
        <v>25</v>
      </c>
      <c r="J29" s="107"/>
      <c r="K29" s="110"/>
      <c r="L29" s="110"/>
      <c r="M29" s="110"/>
      <c r="N29" s="124"/>
      <c r="O29" s="107"/>
    </row>
    <row r="30" spans="1:15" x14ac:dyDescent="0.25">
      <c r="A30" s="107"/>
      <c r="B30" s="107"/>
      <c r="C30" s="107"/>
      <c r="D30" s="239"/>
      <c r="E30" s="239"/>
      <c r="F30" s="107"/>
      <c r="G30" s="107"/>
      <c r="H30" s="125"/>
      <c r="I30" s="107"/>
      <c r="J30" s="107"/>
      <c r="K30" s="107"/>
      <c r="L30" s="107"/>
      <c r="M30" s="107"/>
      <c r="N30" s="107"/>
      <c r="O30" s="107"/>
    </row>
    <row r="31" spans="1:15" x14ac:dyDescent="0.25">
      <c r="D31" s="240"/>
      <c r="E31" s="240"/>
      <c r="F31" s="240"/>
      <c r="G31" s="240"/>
      <c r="H31" s="240"/>
      <c r="I31" s="240"/>
    </row>
    <row r="32" spans="1:15" x14ac:dyDescent="0.25">
      <c r="D32" s="11"/>
      <c r="E32" s="11"/>
      <c r="F32" s="11"/>
      <c r="G32" s="11"/>
      <c r="H32" s="12"/>
      <c r="I32" s="11"/>
    </row>
    <row r="33" spans="4:9" x14ac:dyDescent="0.25">
      <c r="D33" s="235"/>
      <c r="E33" s="235"/>
      <c r="F33" s="235"/>
      <c r="G33" s="235"/>
      <c r="H33" s="235"/>
      <c r="I33" s="235"/>
    </row>
    <row r="34" spans="4:9" x14ac:dyDescent="0.25">
      <c r="D34" s="235"/>
      <c r="E34" s="235"/>
      <c r="F34" s="235"/>
      <c r="G34" s="235"/>
      <c r="H34" s="235"/>
      <c r="I34" s="235"/>
    </row>
  </sheetData>
  <mergeCells count="32">
    <mergeCell ref="D33:I33"/>
    <mergeCell ref="D34:I34"/>
    <mergeCell ref="B19:C19"/>
    <mergeCell ref="E19:N19"/>
    <mergeCell ref="B20:C20"/>
    <mergeCell ref="B21:D22"/>
    <mergeCell ref="E22:K22"/>
    <mergeCell ref="B24:C24"/>
    <mergeCell ref="E24:H24"/>
    <mergeCell ref="D30:E30"/>
    <mergeCell ref="D31:I31"/>
    <mergeCell ref="A8:O8"/>
    <mergeCell ref="B9:N9"/>
    <mergeCell ref="B12:D13"/>
    <mergeCell ref="G12:M12"/>
    <mergeCell ref="G13:M13"/>
    <mergeCell ref="D10:L10"/>
    <mergeCell ref="B15:D16"/>
    <mergeCell ref="E15:I16"/>
    <mergeCell ref="B17:C17"/>
    <mergeCell ref="E17:N17"/>
    <mergeCell ref="B29:D29"/>
    <mergeCell ref="F29:G29"/>
    <mergeCell ref="J24:M24"/>
    <mergeCell ref="B26:D27"/>
    <mergeCell ref="E27:I27"/>
    <mergeCell ref="J25:M25"/>
    <mergeCell ref="L1:N1"/>
    <mergeCell ref="L2:N2"/>
    <mergeCell ref="L3:N3"/>
    <mergeCell ref="F6:J6"/>
    <mergeCell ref="E7:K7"/>
  </mergeCells>
  <hyperlinks>
    <hyperlink ref="E22" r:id="rId1" tooltip="Приказ Минтруда России от 29.09.2014 N 667н (ред. от 09.03.2017) &quot;О реестре профессиональных стандартов (перечне видов профессиональной деятельности)&quot; (Зарегистрировано в Минюсте России 19.11.2014 N 34779) {КонсультантПлюс}" display="consultantplus://offline/ref=AA7B118A6B629FCA856E0532452C3F82308A6126F233D67C035465B8B5696709A2657FAAF85DC96DF74BD86673E067A717EB0AB373CA8948CAhCI"/>
  </hyperlinks>
  <pageMargins left="0.7" right="0.7" top="0.75" bottom="0.75" header="0.3" footer="0.3"/>
  <pageSetup paperSize="9" scale="8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Normal="75" zoomScaleSheetLayoutView="100" workbookViewId="0">
      <selection activeCell="G13" sqref="G13"/>
    </sheetView>
  </sheetViews>
  <sheetFormatPr defaultColWidth="9.140625" defaultRowHeight="18" x14ac:dyDescent="0.25"/>
  <cols>
    <col min="1" max="1" width="9.85546875" style="17" customWidth="1"/>
    <col min="2" max="3" width="17.7109375" style="17" customWidth="1"/>
    <col min="4" max="5" width="11.85546875" style="17" customWidth="1"/>
    <col min="6" max="6" width="14.28515625" style="17" customWidth="1"/>
    <col min="7" max="11" width="11.85546875" style="17" customWidth="1"/>
    <col min="12" max="12" width="15.7109375" style="17" customWidth="1"/>
    <col min="13" max="13" width="12.140625" style="17" customWidth="1"/>
    <col min="14" max="16384" width="9.140625" style="17"/>
  </cols>
  <sheetData>
    <row r="1" spans="1:13" x14ac:dyDescent="0.25">
      <c r="A1" s="243" t="s">
        <v>117</v>
      </c>
      <c r="B1" s="243"/>
      <c r="C1" s="243"/>
      <c r="D1" s="243"/>
      <c r="E1" s="243"/>
      <c r="F1" s="243"/>
      <c r="G1" s="243"/>
      <c r="H1" s="243"/>
      <c r="I1" s="243"/>
      <c r="J1" s="243"/>
      <c r="K1" s="243"/>
      <c r="L1" s="243"/>
      <c r="M1" s="243"/>
    </row>
    <row r="2" spans="1:13" ht="18.75" thickBot="1" x14ac:dyDescent="0.3"/>
    <row r="3" spans="1:13" ht="25.5" customHeight="1" x14ac:dyDescent="0.25">
      <c r="A3" s="244" t="s">
        <v>2</v>
      </c>
      <c r="B3" s="246" t="s">
        <v>118</v>
      </c>
      <c r="C3" s="247"/>
      <c r="D3" s="246" t="s">
        <v>119</v>
      </c>
      <c r="E3" s="247"/>
      <c r="F3" s="246" t="s">
        <v>120</v>
      </c>
      <c r="G3" s="247"/>
      <c r="H3" s="246" t="s">
        <v>3</v>
      </c>
      <c r="I3" s="247"/>
      <c r="J3" s="246" t="s">
        <v>121</v>
      </c>
      <c r="K3" s="247"/>
      <c r="L3" s="250" t="s">
        <v>5</v>
      </c>
      <c r="M3" s="252" t="s">
        <v>6</v>
      </c>
    </row>
    <row r="4" spans="1:13" ht="25.5" customHeight="1" thickBot="1" x14ac:dyDescent="0.3">
      <c r="A4" s="245"/>
      <c r="B4" s="248"/>
      <c r="C4" s="249"/>
      <c r="D4" s="248"/>
      <c r="E4" s="249"/>
      <c r="F4" s="248"/>
      <c r="G4" s="249"/>
      <c r="H4" s="248"/>
      <c r="I4" s="249"/>
      <c r="J4" s="248"/>
      <c r="K4" s="249"/>
      <c r="L4" s="251"/>
      <c r="M4" s="253"/>
    </row>
    <row r="5" spans="1:13" ht="18.75" thickBot="1" x14ac:dyDescent="0.3">
      <c r="A5" s="18">
        <v>1</v>
      </c>
      <c r="B5" s="241">
        <v>2</v>
      </c>
      <c r="C5" s="242"/>
      <c r="D5" s="241">
        <v>3</v>
      </c>
      <c r="E5" s="242"/>
      <c r="F5" s="241">
        <v>4</v>
      </c>
      <c r="G5" s="242"/>
      <c r="H5" s="241">
        <v>6</v>
      </c>
      <c r="I5" s="242"/>
      <c r="J5" s="241">
        <v>7</v>
      </c>
      <c r="K5" s="242"/>
      <c r="L5" s="19">
        <v>8</v>
      </c>
      <c r="M5" s="20">
        <v>9</v>
      </c>
    </row>
    <row r="6" spans="1:13" x14ac:dyDescent="0.25">
      <c r="A6" s="21"/>
      <c r="B6" s="22" t="s">
        <v>7</v>
      </c>
      <c r="C6" s="23" t="s">
        <v>8</v>
      </c>
      <c r="D6" s="22" t="s">
        <v>7</v>
      </c>
      <c r="E6" s="23" t="s">
        <v>8</v>
      </c>
      <c r="F6" s="22" t="s">
        <v>7</v>
      </c>
      <c r="G6" s="23" t="s">
        <v>8</v>
      </c>
      <c r="H6" s="22" t="s">
        <v>7</v>
      </c>
      <c r="I6" s="23" t="s">
        <v>8</v>
      </c>
      <c r="J6" s="22" t="s">
        <v>7</v>
      </c>
      <c r="K6" s="23" t="s">
        <v>8</v>
      </c>
      <c r="L6" s="23" t="s">
        <v>8</v>
      </c>
      <c r="M6" s="24" t="s">
        <v>8</v>
      </c>
    </row>
    <row r="7" spans="1:13" s="14" customFormat="1" x14ac:dyDescent="0.25">
      <c r="A7" s="25" t="s">
        <v>9</v>
      </c>
      <c r="B7" s="26">
        <f>36*C7</f>
        <v>1404</v>
      </c>
      <c r="C7" s="1">
        <f>17+22</f>
        <v>39</v>
      </c>
      <c r="D7" s="26">
        <f>36*E7</f>
        <v>0</v>
      </c>
      <c r="E7" s="27"/>
      <c r="F7" s="26">
        <f>36*G7</f>
        <v>0</v>
      </c>
      <c r="G7" s="27"/>
      <c r="H7" s="26">
        <f>36*I7</f>
        <v>72</v>
      </c>
      <c r="I7" s="27">
        <v>2</v>
      </c>
      <c r="J7" s="26">
        <f>36*K7</f>
        <v>0</v>
      </c>
      <c r="K7" s="27"/>
      <c r="L7" s="27">
        <v>11</v>
      </c>
      <c r="M7" s="28">
        <f>C7+E7+G7+I7+K7+L7</f>
        <v>52</v>
      </c>
    </row>
    <row r="8" spans="1:13" s="14" customFormat="1" x14ac:dyDescent="0.25">
      <c r="A8" s="25" t="s">
        <v>10</v>
      </c>
      <c r="B8" s="26">
        <f>36*C8</f>
        <v>1080</v>
      </c>
      <c r="C8" s="1">
        <v>30</v>
      </c>
      <c r="D8" s="26">
        <f t="shared" ref="D8:D10" si="0">36*E8</f>
        <v>72</v>
      </c>
      <c r="E8" s="26">
        <v>2</v>
      </c>
      <c r="F8" s="26">
        <f t="shared" ref="F8:F10" si="1">36*G8</f>
        <v>252</v>
      </c>
      <c r="G8" s="26">
        <v>7</v>
      </c>
      <c r="H8" s="26">
        <f t="shared" ref="H8:H10" si="2">36*I8</f>
        <v>72</v>
      </c>
      <c r="I8" s="27">
        <v>2</v>
      </c>
      <c r="J8" s="26">
        <f t="shared" ref="J8:J10" si="3">36*K8</f>
        <v>0</v>
      </c>
      <c r="K8" s="27"/>
      <c r="L8" s="27">
        <v>11</v>
      </c>
      <c r="M8" s="28">
        <f t="shared" ref="M8:M10" si="4">C8+E8+G8+I8+K8+L8</f>
        <v>52</v>
      </c>
    </row>
    <row r="9" spans="1:13" s="14" customFormat="1" x14ac:dyDescent="0.25">
      <c r="A9" s="25" t="s">
        <v>11</v>
      </c>
      <c r="B9" s="26">
        <f>36*C9</f>
        <v>1116</v>
      </c>
      <c r="C9" s="1">
        <v>31</v>
      </c>
      <c r="D9" s="26">
        <f t="shared" si="0"/>
        <v>0</v>
      </c>
      <c r="E9" s="27">
        <v>0</v>
      </c>
      <c r="F9" s="26">
        <f t="shared" si="1"/>
        <v>288</v>
      </c>
      <c r="G9" s="27">
        <v>8</v>
      </c>
      <c r="H9" s="26">
        <f t="shared" si="2"/>
        <v>72</v>
      </c>
      <c r="I9" s="27">
        <v>2</v>
      </c>
      <c r="J9" s="26">
        <f t="shared" si="3"/>
        <v>0</v>
      </c>
      <c r="K9" s="27"/>
      <c r="L9" s="27">
        <v>11</v>
      </c>
      <c r="M9" s="28">
        <f t="shared" si="4"/>
        <v>52</v>
      </c>
    </row>
    <row r="10" spans="1:13" s="14" customFormat="1" x14ac:dyDescent="0.25">
      <c r="A10" s="25" t="s">
        <v>116</v>
      </c>
      <c r="B10" s="26">
        <f>36*C10</f>
        <v>720</v>
      </c>
      <c r="C10" s="10">
        <v>20</v>
      </c>
      <c r="D10" s="26">
        <f t="shared" si="0"/>
        <v>0</v>
      </c>
      <c r="E10" s="29">
        <v>0</v>
      </c>
      <c r="F10" s="26">
        <f t="shared" si="1"/>
        <v>504</v>
      </c>
      <c r="G10" s="29">
        <v>14</v>
      </c>
      <c r="H10" s="26">
        <f t="shared" si="2"/>
        <v>72</v>
      </c>
      <c r="I10" s="29">
        <v>2</v>
      </c>
      <c r="J10" s="26">
        <f t="shared" si="3"/>
        <v>216</v>
      </c>
      <c r="K10" s="29">
        <v>6</v>
      </c>
      <c r="L10" s="29">
        <v>2</v>
      </c>
      <c r="M10" s="28">
        <f t="shared" si="4"/>
        <v>44</v>
      </c>
    </row>
    <row r="11" spans="1:13" s="32" customFormat="1" ht="18.75" thickBot="1" x14ac:dyDescent="0.3">
      <c r="A11" s="30" t="s">
        <v>12</v>
      </c>
      <c r="B11" s="31">
        <f>SUM(B7:B10)</f>
        <v>4320</v>
      </c>
      <c r="C11" s="31">
        <f>SUM(C7:C10)</f>
        <v>120</v>
      </c>
      <c r="D11" s="31">
        <f t="shared" ref="D11:K11" si="5">SUM(D7:D10)</f>
        <v>72</v>
      </c>
      <c r="E11" s="31">
        <f t="shared" si="5"/>
        <v>2</v>
      </c>
      <c r="F11" s="31">
        <f t="shared" si="5"/>
        <v>1044</v>
      </c>
      <c r="G11" s="31">
        <f t="shared" si="5"/>
        <v>29</v>
      </c>
      <c r="H11" s="31">
        <f t="shared" si="5"/>
        <v>288</v>
      </c>
      <c r="I11" s="31">
        <f t="shared" si="5"/>
        <v>8</v>
      </c>
      <c r="J11" s="31">
        <f t="shared" si="5"/>
        <v>216</v>
      </c>
      <c r="K11" s="31">
        <f t="shared" si="5"/>
        <v>6</v>
      </c>
      <c r="L11" s="31">
        <f>SUM(L7:L10)</f>
        <v>35</v>
      </c>
      <c r="M11" s="28">
        <f>M7+M8+M9+M10</f>
        <v>200</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8"/>
  <sheetViews>
    <sheetView tabSelected="1" view="pageBreakPreview" topLeftCell="A52" zoomScale="60" zoomScaleNormal="70" workbookViewId="0">
      <selection activeCell="B65" sqref="B65"/>
    </sheetView>
  </sheetViews>
  <sheetFormatPr defaultColWidth="9.140625" defaultRowHeight="23.25" customHeight="1" x14ac:dyDescent="0.25"/>
  <cols>
    <col min="1" max="1" width="11.7109375" style="96" customWidth="1"/>
    <col min="2" max="2" width="62.5703125" style="50" customWidth="1"/>
    <col min="3" max="4" width="7" style="92" customWidth="1"/>
    <col min="5" max="5" width="9.28515625" style="92" customWidth="1"/>
    <col min="6" max="6" width="8.5703125" style="92" customWidth="1"/>
    <col min="7" max="7" width="9.5703125" style="92" customWidth="1"/>
    <col min="8" max="8" width="9.5703125" style="93" customWidth="1"/>
    <col min="9" max="13" width="9.5703125" style="92" customWidth="1"/>
    <col min="14" max="14" width="5" style="92" customWidth="1"/>
    <col min="15" max="15" width="6.42578125" style="92" customWidth="1"/>
    <col min="16" max="16" width="13.7109375" style="92" customWidth="1"/>
    <col min="17" max="17" width="13.5703125" style="92" customWidth="1"/>
    <col min="18" max="18" width="13" style="92" customWidth="1"/>
    <col min="19" max="19" width="14.85546875" style="92" customWidth="1"/>
    <col min="20" max="20" width="12.85546875" style="92" customWidth="1"/>
    <col min="21" max="21" width="13.7109375" style="92" customWidth="1"/>
    <col min="22" max="22" width="13.28515625" style="92" customWidth="1"/>
    <col min="23" max="23" width="15.28515625" style="92" customWidth="1"/>
    <col min="24" max="16384" width="9.140625" style="64"/>
  </cols>
  <sheetData>
    <row r="1" spans="1:24" s="33" customFormat="1" ht="23.25" customHeight="1" x14ac:dyDescent="0.25">
      <c r="A1" s="254" t="s">
        <v>107</v>
      </c>
      <c r="B1" s="254"/>
      <c r="C1" s="255"/>
      <c r="D1" s="255"/>
      <c r="E1" s="255"/>
      <c r="F1" s="255"/>
      <c r="G1" s="254"/>
      <c r="H1" s="254"/>
      <c r="I1" s="254"/>
      <c r="J1" s="254"/>
      <c r="K1" s="254"/>
      <c r="L1" s="254"/>
      <c r="M1" s="254"/>
      <c r="N1" s="254"/>
      <c r="O1" s="254"/>
      <c r="P1" s="255"/>
      <c r="Q1" s="255"/>
      <c r="R1" s="255"/>
      <c r="S1" s="255"/>
      <c r="T1" s="255"/>
      <c r="U1" s="255"/>
      <c r="V1" s="63"/>
      <c r="W1" s="63"/>
    </row>
    <row r="2" spans="1:24" ht="23.25" customHeight="1" x14ac:dyDescent="0.25">
      <c r="A2" s="256" t="s">
        <v>13</v>
      </c>
      <c r="B2" s="257" t="s">
        <v>14</v>
      </c>
      <c r="C2" s="257" t="s">
        <v>15</v>
      </c>
      <c r="D2" s="257"/>
      <c r="E2" s="257"/>
      <c r="F2" s="257"/>
      <c r="G2" s="258" t="s">
        <v>66</v>
      </c>
      <c r="H2" s="257" t="s">
        <v>16</v>
      </c>
      <c r="I2" s="257"/>
      <c r="J2" s="257"/>
      <c r="K2" s="257"/>
      <c r="L2" s="257"/>
      <c r="M2" s="257"/>
      <c r="N2" s="257"/>
      <c r="O2" s="257"/>
      <c r="P2" s="257" t="s">
        <v>17</v>
      </c>
      <c r="Q2" s="257"/>
      <c r="R2" s="257"/>
      <c r="S2" s="257"/>
      <c r="T2" s="257"/>
      <c r="U2" s="257"/>
      <c r="V2" s="257"/>
      <c r="W2" s="257"/>
    </row>
    <row r="3" spans="1:24" ht="23.25" customHeight="1" x14ac:dyDescent="0.25">
      <c r="A3" s="256"/>
      <c r="B3" s="257"/>
      <c r="C3" s="257"/>
      <c r="D3" s="257"/>
      <c r="E3" s="257"/>
      <c r="F3" s="257"/>
      <c r="G3" s="258"/>
      <c r="H3" s="257"/>
      <c r="I3" s="257"/>
      <c r="J3" s="257"/>
      <c r="K3" s="257"/>
      <c r="L3" s="257"/>
      <c r="M3" s="257"/>
      <c r="N3" s="257"/>
      <c r="O3" s="257"/>
      <c r="P3" s="257"/>
      <c r="Q3" s="257"/>
      <c r="R3" s="257"/>
      <c r="S3" s="257"/>
      <c r="T3" s="257"/>
      <c r="U3" s="257"/>
      <c r="V3" s="257"/>
      <c r="W3" s="257"/>
    </row>
    <row r="4" spans="1:24" ht="23.25" customHeight="1" x14ac:dyDescent="0.25">
      <c r="A4" s="256"/>
      <c r="B4" s="257"/>
      <c r="C4" s="257"/>
      <c r="D4" s="257"/>
      <c r="E4" s="257"/>
      <c r="F4" s="257"/>
      <c r="G4" s="258"/>
      <c r="H4" s="257"/>
      <c r="I4" s="257"/>
      <c r="J4" s="257"/>
      <c r="K4" s="257"/>
      <c r="L4" s="257"/>
      <c r="M4" s="257"/>
      <c r="N4" s="257"/>
      <c r="O4" s="257"/>
      <c r="P4" s="257"/>
      <c r="Q4" s="257"/>
      <c r="R4" s="257"/>
      <c r="S4" s="257"/>
      <c r="T4" s="257"/>
      <c r="U4" s="257"/>
      <c r="V4" s="257"/>
      <c r="W4" s="257"/>
    </row>
    <row r="5" spans="1:24" ht="23.25" customHeight="1" x14ac:dyDescent="0.25">
      <c r="A5" s="256"/>
      <c r="B5" s="257"/>
      <c r="C5" s="257"/>
      <c r="D5" s="257"/>
      <c r="E5" s="257"/>
      <c r="F5" s="257"/>
      <c r="G5" s="258"/>
      <c r="H5" s="257"/>
      <c r="I5" s="257"/>
      <c r="J5" s="257"/>
      <c r="K5" s="257"/>
      <c r="L5" s="257"/>
      <c r="M5" s="257"/>
      <c r="N5" s="257"/>
      <c r="O5" s="257"/>
      <c r="P5" s="257"/>
      <c r="Q5" s="257"/>
      <c r="R5" s="257"/>
      <c r="S5" s="257"/>
      <c r="T5" s="257"/>
      <c r="U5" s="257"/>
      <c r="V5" s="257"/>
      <c r="W5" s="257"/>
    </row>
    <row r="6" spans="1:24" ht="23.25" customHeight="1" x14ac:dyDescent="0.25">
      <c r="A6" s="256"/>
      <c r="B6" s="257"/>
      <c r="C6" s="257"/>
      <c r="D6" s="257"/>
      <c r="E6" s="257"/>
      <c r="F6" s="257"/>
      <c r="G6" s="258"/>
      <c r="H6" s="258" t="s">
        <v>18</v>
      </c>
      <c r="I6" s="257" t="s">
        <v>67</v>
      </c>
      <c r="J6" s="257"/>
      <c r="K6" s="257"/>
      <c r="L6" s="257"/>
      <c r="M6" s="257"/>
      <c r="N6" s="257"/>
      <c r="O6" s="257"/>
      <c r="P6" s="257" t="s">
        <v>19</v>
      </c>
      <c r="Q6" s="257"/>
      <c r="R6" s="257" t="s">
        <v>20</v>
      </c>
      <c r="S6" s="257"/>
      <c r="T6" s="257" t="s">
        <v>21</v>
      </c>
      <c r="U6" s="257"/>
      <c r="V6" s="257" t="s">
        <v>122</v>
      </c>
      <c r="W6" s="257"/>
    </row>
    <row r="7" spans="1:24" ht="28.5" customHeight="1" x14ac:dyDescent="0.25">
      <c r="A7" s="256"/>
      <c r="B7" s="257"/>
      <c r="C7" s="257"/>
      <c r="D7" s="257"/>
      <c r="E7" s="257"/>
      <c r="F7" s="257"/>
      <c r="G7" s="258"/>
      <c r="H7" s="258"/>
      <c r="I7" s="257" t="s">
        <v>68</v>
      </c>
      <c r="J7" s="257"/>
      <c r="K7" s="257"/>
      <c r="L7" s="257"/>
      <c r="M7" s="257"/>
      <c r="N7" s="257"/>
      <c r="O7" s="257"/>
      <c r="P7" s="36" t="s">
        <v>23</v>
      </c>
      <c r="Q7" s="36" t="s">
        <v>24</v>
      </c>
      <c r="R7" s="36" t="s">
        <v>25</v>
      </c>
      <c r="S7" s="36" t="s">
        <v>26</v>
      </c>
      <c r="T7" s="36" t="s">
        <v>27</v>
      </c>
      <c r="U7" s="36" t="s">
        <v>28</v>
      </c>
      <c r="V7" s="36" t="s">
        <v>123</v>
      </c>
      <c r="W7" s="36" t="s">
        <v>124</v>
      </c>
    </row>
    <row r="8" spans="1:24" ht="18.75" customHeight="1" x14ac:dyDescent="0.25">
      <c r="A8" s="256"/>
      <c r="B8" s="257"/>
      <c r="C8" s="257"/>
      <c r="D8" s="257"/>
      <c r="E8" s="257"/>
      <c r="F8" s="257"/>
      <c r="G8" s="258"/>
      <c r="H8" s="258"/>
      <c r="I8" s="259" t="s">
        <v>22</v>
      </c>
      <c r="J8" s="257" t="s">
        <v>69</v>
      </c>
      <c r="K8" s="257"/>
      <c r="L8" s="257"/>
      <c r="M8" s="257"/>
      <c r="N8" s="257"/>
      <c r="O8" s="257"/>
      <c r="P8" s="52">
        <v>17</v>
      </c>
      <c r="Q8" s="52">
        <v>24</v>
      </c>
      <c r="R8" s="52">
        <v>17</v>
      </c>
      <c r="S8" s="52">
        <v>24</v>
      </c>
      <c r="T8" s="52">
        <v>17</v>
      </c>
      <c r="U8" s="52">
        <v>24</v>
      </c>
      <c r="V8" s="52">
        <v>20</v>
      </c>
      <c r="W8" s="52">
        <v>22</v>
      </c>
    </row>
    <row r="9" spans="1:24" ht="18.75" customHeight="1" x14ac:dyDescent="0.25">
      <c r="A9" s="256"/>
      <c r="B9" s="257"/>
      <c r="C9" s="257"/>
      <c r="D9" s="257"/>
      <c r="E9" s="257"/>
      <c r="F9" s="257"/>
      <c r="G9" s="258"/>
      <c r="H9" s="258"/>
      <c r="I9" s="259"/>
      <c r="J9" s="258" t="s">
        <v>205</v>
      </c>
      <c r="K9" s="258" t="s">
        <v>206</v>
      </c>
      <c r="L9" s="258" t="s">
        <v>29</v>
      </c>
      <c r="M9" s="258" t="s">
        <v>61</v>
      </c>
      <c r="N9" s="258" t="s">
        <v>62</v>
      </c>
      <c r="O9" s="258" t="s">
        <v>3</v>
      </c>
      <c r="P9" s="36" t="s">
        <v>92</v>
      </c>
      <c r="Q9" s="36" t="s">
        <v>92</v>
      </c>
      <c r="R9" s="36" t="s">
        <v>92</v>
      </c>
      <c r="S9" s="36" t="s">
        <v>92</v>
      </c>
      <c r="T9" s="36" t="s">
        <v>92</v>
      </c>
      <c r="U9" s="36" t="s">
        <v>92</v>
      </c>
      <c r="V9" s="36" t="s">
        <v>92</v>
      </c>
      <c r="W9" s="36" t="s">
        <v>92</v>
      </c>
    </row>
    <row r="10" spans="1:24" ht="23.25" customHeight="1" x14ac:dyDescent="0.25">
      <c r="A10" s="256"/>
      <c r="B10" s="257"/>
      <c r="C10" s="257"/>
      <c r="D10" s="257"/>
      <c r="E10" s="257"/>
      <c r="F10" s="257"/>
      <c r="G10" s="258"/>
      <c r="H10" s="258"/>
      <c r="I10" s="259"/>
      <c r="J10" s="258"/>
      <c r="K10" s="258"/>
      <c r="L10" s="258"/>
      <c r="M10" s="258"/>
      <c r="N10" s="258"/>
      <c r="O10" s="258"/>
      <c r="P10" s="257" t="s">
        <v>248</v>
      </c>
      <c r="Q10" s="257" t="s">
        <v>247</v>
      </c>
      <c r="R10" s="257" t="s">
        <v>125</v>
      </c>
      <c r="S10" s="257" t="s">
        <v>400</v>
      </c>
      <c r="T10" s="257" t="s">
        <v>125</v>
      </c>
      <c r="U10" s="257" t="s">
        <v>383</v>
      </c>
      <c r="V10" s="257" t="s">
        <v>278</v>
      </c>
      <c r="W10" s="257" t="s">
        <v>279</v>
      </c>
    </row>
    <row r="11" spans="1:24" ht="97.5" customHeight="1" x14ac:dyDescent="0.25">
      <c r="A11" s="256"/>
      <c r="B11" s="257"/>
      <c r="C11" s="190" t="s">
        <v>63</v>
      </c>
      <c r="D11" s="190" t="s">
        <v>64</v>
      </c>
      <c r="E11" s="190" t="s">
        <v>380</v>
      </c>
      <c r="F11" s="190" t="s">
        <v>65</v>
      </c>
      <c r="G11" s="258"/>
      <c r="H11" s="258"/>
      <c r="I11" s="259"/>
      <c r="J11" s="258"/>
      <c r="K11" s="258"/>
      <c r="L11" s="258"/>
      <c r="M11" s="258"/>
      <c r="N11" s="258"/>
      <c r="O11" s="258"/>
      <c r="P11" s="257"/>
      <c r="Q11" s="257"/>
      <c r="R11" s="257"/>
      <c r="S11" s="257"/>
      <c r="T11" s="257"/>
      <c r="U11" s="257"/>
      <c r="V11" s="257"/>
      <c r="W11" s="257"/>
    </row>
    <row r="12" spans="1:24" ht="23.25" customHeight="1" x14ac:dyDescent="0.25">
      <c r="A12" s="105">
        <v>1</v>
      </c>
      <c r="B12" s="36">
        <v>2</v>
      </c>
      <c r="C12" s="36">
        <v>3</v>
      </c>
      <c r="D12" s="36">
        <v>4</v>
      </c>
      <c r="E12" s="36"/>
      <c r="F12" s="36">
        <v>5</v>
      </c>
      <c r="G12" s="36">
        <v>6</v>
      </c>
      <c r="H12" s="36">
        <v>7</v>
      </c>
      <c r="I12" s="36">
        <v>8</v>
      </c>
      <c r="J12" s="36">
        <v>9</v>
      </c>
      <c r="K12" s="36">
        <v>10</v>
      </c>
      <c r="L12" s="36">
        <v>11</v>
      </c>
      <c r="M12" s="36">
        <v>12</v>
      </c>
      <c r="N12" s="36">
        <v>13</v>
      </c>
      <c r="O12" s="36">
        <v>14</v>
      </c>
      <c r="P12" s="101">
        <v>15</v>
      </c>
      <c r="Q12" s="101">
        <v>16</v>
      </c>
      <c r="R12" s="101">
        <v>17</v>
      </c>
      <c r="S12" s="101">
        <v>18</v>
      </c>
      <c r="T12" s="101">
        <v>19</v>
      </c>
      <c r="U12" s="101">
        <v>20</v>
      </c>
      <c r="V12" s="101">
        <v>21</v>
      </c>
      <c r="W12" s="101">
        <v>22</v>
      </c>
    </row>
    <row r="13" spans="1:24" s="33" customFormat="1" ht="18.75" customHeight="1" x14ac:dyDescent="0.25">
      <c r="A13" s="104"/>
      <c r="B13" s="104" t="s">
        <v>93</v>
      </c>
      <c r="C13" s="65"/>
      <c r="D13" s="65"/>
      <c r="E13" s="65"/>
      <c r="F13" s="65"/>
      <c r="G13" s="65">
        <f t="shared" ref="G13:O13" si="0">G14+G29+G83</f>
        <v>5940</v>
      </c>
      <c r="H13" s="65">
        <f t="shared" si="0"/>
        <v>119</v>
      </c>
      <c r="I13" s="65">
        <f t="shared" si="0"/>
        <v>4489</v>
      </c>
      <c r="J13" s="65">
        <f t="shared" si="0"/>
        <v>4320</v>
      </c>
      <c r="K13" s="65">
        <f t="shared" si="0"/>
        <v>2985</v>
      </c>
      <c r="L13" s="65">
        <f t="shared" si="0"/>
        <v>88</v>
      </c>
      <c r="M13" s="65">
        <f t="shared" si="0"/>
        <v>1116</v>
      </c>
      <c r="N13" s="65">
        <f t="shared" si="0"/>
        <v>80</v>
      </c>
      <c r="O13" s="65">
        <f t="shared" si="0"/>
        <v>89</v>
      </c>
      <c r="P13" s="65">
        <f>P14+P29+P77+P83</f>
        <v>612</v>
      </c>
      <c r="Q13" s="65">
        <f t="shared" ref="Q13:W13" si="1">Q14+Q29+Q77+Q83</f>
        <v>864</v>
      </c>
      <c r="R13" s="65">
        <f t="shared" si="1"/>
        <v>612</v>
      </c>
      <c r="S13" s="65">
        <f t="shared" si="1"/>
        <v>864</v>
      </c>
      <c r="T13" s="65">
        <f t="shared" si="1"/>
        <v>612</v>
      </c>
      <c r="U13" s="65">
        <f t="shared" si="1"/>
        <v>864</v>
      </c>
      <c r="V13" s="65">
        <f t="shared" si="1"/>
        <v>720</v>
      </c>
      <c r="W13" s="65">
        <f t="shared" si="1"/>
        <v>792</v>
      </c>
      <c r="X13" s="66"/>
    </row>
    <row r="14" spans="1:24" s="68" customFormat="1" ht="18.75" customHeight="1" x14ac:dyDescent="0.25">
      <c r="A14" s="141" t="s">
        <v>261</v>
      </c>
      <c r="B14" s="104" t="s">
        <v>30</v>
      </c>
      <c r="C14" s="53"/>
      <c r="D14" s="53"/>
      <c r="E14" s="53"/>
      <c r="F14" s="52"/>
      <c r="G14" s="67">
        <f>SUM(G15:G28)</f>
        <v>1476</v>
      </c>
      <c r="H14" s="67">
        <f t="shared" ref="H14:W14" si="2">SUM(H15:H28)</f>
        <v>0</v>
      </c>
      <c r="I14" s="67">
        <f t="shared" si="2"/>
        <v>1476</v>
      </c>
      <c r="J14" s="67">
        <f t="shared" si="2"/>
        <v>1404</v>
      </c>
      <c r="K14" s="67">
        <f t="shared" si="2"/>
        <v>601</v>
      </c>
      <c r="L14" s="67">
        <f t="shared" si="2"/>
        <v>28</v>
      </c>
      <c r="M14" s="67">
        <f t="shared" si="2"/>
        <v>0</v>
      </c>
      <c r="N14" s="67">
        <f t="shared" si="2"/>
        <v>48</v>
      </c>
      <c r="O14" s="67">
        <f t="shared" si="2"/>
        <v>24</v>
      </c>
      <c r="P14" s="67">
        <f t="shared" si="2"/>
        <v>612</v>
      </c>
      <c r="Q14" s="67">
        <f t="shared" si="2"/>
        <v>792</v>
      </c>
      <c r="R14" s="67">
        <f t="shared" si="2"/>
        <v>0</v>
      </c>
      <c r="S14" s="67">
        <f t="shared" si="2"/>
        <v>0</v>
      </c>
      <c r="T14" s="67">
        <f t="shared" si="2"/>
        <v>0</v>
      </c>
      <c r="U14" s="67">
        <f t="shared" si="2"/>
        <v>0</v>
      </c>
      <c r="V14" s="67">
        <f t="shared" si="2"/>
        <v>0</v>
      </c>
      <c r="W14" s="67">
        <f t="shared" si="2"/>
        <v>0</v>
      </c>
    </row>
    <row r="15" spans="1:24" s="71" customFormat="1" ht="24" customHeight="1" x14ac:dyDescent="0.25">
      <c r="A15" s="192" t="s">
        <v>262</v>
      </c>
      <c r="B15" s="193" t="s">
        <v>108</v>
      </c>
      <c r="C15" s="194"/>
      <c r="D15" s="195">
        <v>2</v>
      </c>
      <c r="E15" s="196"/>
      <c r="F15" s="271" t="s">
        <v>392</v>
      </c>
      <c r="G15" s="197">
        <f>H15+I15</f>
        <v>91</v>
      </c>
      <c r="H15" s="198"/>
      <c r="I15" s="197">
        <f>J15+N15+O15</f>
        <v>91</v>
      </c>
      <c r="J15" s="197">
        <f>P15+Q15+R15+S15+T15+U15+V15</f>
        <v>78</v>
      </c>
      <c r="K15" s="194">
        <v>20</v>
      </c>
      <c r="L15" s="194">
        <v>2</v>
      </c>
      <c r="M15" s="198"/>
      <c r="N15" s="198">
        <v>7</v>
      </c>
      <c r="O15" s="198">
        <v>6</v>
      </c>
      <c r="P15" s="198">
        <v>34</v>
      </c>
      <c r="Q15" s="198">
        <v>44</v>
      </c>
      <c r="R15" s="52"/>
      <c r="S15" s="52"/>
      <c r="T15" s="52"/>
      <c r="U15" s="52"/>
      <c r="V15" s="52"/>
      <c r="W15" s="52"/>
    </row>
    <row r="16" spans="1:24" s="71" customFormat="1" ht="21" customHeight="1" x14ac:dyDescent="0.25">
      <c r="A16" s="192" t="s">
        <v>263</v>
      </c>
      <c r="B16" s="193" t="s">
        <v>31</v>
      </c>
      <c r="C16" s="194"/>
      <c r="D16" s="194">
        <v>2</v>
      </c>
      <c r="E16" s="196"/>
      <c r="F16" s="272"/>
      <c r="G16" s="197">
        <f t="shared" ref="G16:G28" si="3">H16+I16</f>
        <v>119</v>
      </c>
      <c r="H16" s="198"/>
      <c r="I16" s="197">
        <f t="shared" ref="I16:I28" si="4">J16+N16+O16</f>
        <v>119</v>
      </c>
      <c r="J16" s="197">
        <f t="shared" ref="J16:J28" si="5">P16+Q16+R16+S16+T16+U16+V16</f>
        <v>117</v>
      </c>
      <c r="K16" s="194">
        <v>10</v>
      </c>
      <c r="L16" s="194">
        <v>2</v>
      </c>
      <c r="M16" s="198"/>
      <c r="N16" s="198">
        <v>2</v>
      </c>
      <c r="O16" s="198"/>
      <c r="P16" s="198">
        <v>51</v>
      </c>
      <c r="Q16" s="198">
        <v>66</v>
      </c>
      <c r="R16" s="52"/>
      <c r="S16" s="52"/>
      <c r="T16" s="52"/>
      <c r="U16" s="52"/>
      <c r="V16" s="52"/>
      <c r="W16" s="52"/>
    </row>
    <row r="17" spans="1:23" s="71" customFormat="1" ht="21" customHeight="1" x14ac:dyDescent="0.25">
      <c r="A17" s="192" t="s">
        <v>264</v>
      </c>
      <c r="B17" s="199" t="s">
        <v>382</v>
      </c>
      <c r="C17" s="194">
        <v>2</v>
      </c>
      <c r="D17" s="194">
        <v>2</v>
      </c>
      <c r="E17" s="196"/>
      <c r="F17" s="194"/>
      <c r="G17" s="197">
        <f t="shared" si="3"/>
        <v>41</v>
      </c>
      <c r="H17" s="198"/>
      <c r="I17" s="197">
        <f t="shared" si="4"/>
        <v>41</v>
      </c>
      <c r="J17" s="197">
        <f t="shared" si="5"/>
        <v>39</v>
      </c>
      <c r="K17" s="194">
        <v>0</v>
      </c>
      <c r="L17" s="194">
        <v>2</v>
      </c>
      <c r="M17" s="198"/>
      <c r="N17" s="198">
        <v>2</v>
      </c>
      <c r="O17" s="198"/>
      <c r="P17" s="198">
        <v>17</v>
      </c>
      <c r="Q17" s="198">
        <v>22</v>
      </c>
      <c r="R17" s="52"/>
      <c r="S17" s="52"/>
      <c r="T17" s="52"/>
      <c r="U17" s="52"/>
      <c r="V17" s="52"/>
      <c r="W17" s="52"/>
    </row>
    <row r="18" spans="1:23" s="71" customFormat="1" ht="21" customHeight="1" x14ac:dyDescent="0.25">
      <c r="A18" s="192" t="s">
        <v>265</v>
      </c>
      <c r="B18" s="200" t="s">
        <v>32</v>
      </c>
      <c r="C18" s="194">
        <v>2</v>
      </c>
      <c r="D18" s="194">
        <v>2</v>
      </c>
      <c r="E18" s="196"/>
      <c r="F18" s="201"/>
      <c r="G18" s="197">
        <f t="shared" si="3"/>
        <v>119</v>
      </c>
      <c r="H18" s="198"/>
      <c r="I18" s="197">
        <f t="shared" si="4"/>
        <v>119</v>
      </c>
      <c r="J18" s="197">
        <f t="shared" si="5"/>
        <v>117</v>
      </c>
      <c r="K18" s="194">
        <v>117</v>
      </c>
      <c r="L18" s="194">
        <v>2</v>
      </c>
      <c r="M18" s="198"/>
      <c r="N18" s="198">
        <v>2</v>
      </c>
      <c r="O18" s="198"/>
      <c r="P18" s="198">
        <v>51</v>
      </c>
      <c r="Q18" s="198">
        <v>66</v>
      </c>
      <c r="R18" s="52"/>
      <c r="S18" s="52"/>
      <c r="T18" s="52"/>
      <c r="U18" s="52"/>
      <c r="V18" s="52"/>
      <c r="W18" s="52"/>
    </row>
    <row r="19" spans="1:23" s="71" customFormat="1" ht="21.75" customHeight="1" x14ac:dyDescent="0.25">
      <c r="A19" s="192" t="s">
        <v>266</v>
      </c>
      <c r="B19" s="202" t="s">
        <v>34</v>
      </c>
      <c r="C19" s="194"/>
      <c r="D19" s="194">
        <v>2</v>
      </c>
      <c r="E19" s="196"/>
      <c r="F19" s="201" t="s">
        <v>155</v>
      </c>
      <c r="G19" s="197">
        <f t="shared" si="3"/>
        <v>247</v>
      </c>
      <c r="H19" s="198"/>
      <c r="I19" s="197">
        <f t="shared" si="4"/>
        <v>247</v>
      </c>
      <c r="J19" s="197">
        <f t="shared" si="5"/>
        <v>234</v>
      </c>
      <c r="K19" s="194">
        <v>234</v>
      </c>
      <c r="L19" s="194">
        <v>2</v>
      </c>
      <c r="M19" s="198"/>
      <c r="N19" s="198">
        <v>7</v>
      </c>
      <c r="O19" s="198">
        <v>6</v>
      </c>
      <c r="P19" s="198">
        <v>102</v>
      </c>
      <c r="Q19" s="198">
        <v>132</v>
      </c>
      <c r="R19" s="52"/>
      <c r="S19" s="52"/>
      <c r="T19" s="52"/>
      <c r="U19" s="52"/>
      <c r="V19" s="52"/>
      <c r="W19" s="52"/>
    </row>
    <row r="20" spans="1:23" s="72" customFormat="1" ht="21" customHeight="1" x14ac:dyDescent="0.25">
      <c r="A20" s="192" t="s">
        <v>267</v>
      </c>
      <c r="B20" s="202" t="s">
        <v>158</v>
      </c>
      <c r="C20" s="194"/>
      <c r="D20" s="194">
        <v>2</v>
      </c>
      <c r="E20" s="196"/>
      <c r="F20" s="203">
        <v>2</v>
      </c>
      <c r="G20" s="197">
        <f t="shared" si="3"/>
        <v>130</v>
      </c>
      <c r="H20" s="198"/>
      <c r="I20" s="197">
        <f t="shared" si="4"/>
        <v>130</v>
      </c>
      <c r="J20" s="197">
        <f t="shared" si="5"/>
        <v>117</v>
      </c>
      <c r="K20" s="194">
        <v>30</v>
      </c>
      <c r="L20" s="194">
        <v>2</v>
      </c>
      <c r="M20" s="198"/>
      <c r="N20" s="198">
        <v>7</v>
      </c>
      <c r="O20" s="198">
        <v>6</v>
      </c>
      <c r="P20" s="198">
        <v>51</v>
      </c>
      <c r="Q20" s="198">
        <v>66</v>
      </c>
      <c r="R20" s="52"/>
      <c r="S20" s="52"/>
      <c r="T20" s="52"/>
      <c r="U20" s="52"/>
      <c r="V20" s="52"/>
      <c r="W20" s="52"/>
    </row>
    <row r="21" spans="1:23" s="71" customFormat="1" ht="21" customHeight="1" x14ac:dyDescent="0.25">
      <c r="A21" s="192" t="s">
        <v>268</v>
      </c>
      <c r="B21" s="202" t="s">
        <v>33</v>
      </c>
      <c r="C21" s="194">
        <v>2</v>
      </c>
      <c r="D21" s="194">
        <v>2</v>
      </c>
      <c r="E21" s="196"/>
      <c r="F21" s="201"/>
      <c r="G21" s="197">
        <f t="shared" si="3"/>
        <v>119</v>
      </c>
      <c r="H21" s="198"/>
      <c r="I21" s="197">
        <f t="shared" si="4"/>
        <v>119</v>
      </c>
      <c r="J21" s="197">
        <f t="shared" si="5"/>
        <v>117</v>
      </c>
      <c r="K21" s="194">
        <v>10</v>
      </c>
      <c r="L21" s="194">
        <v>2</v>
      </c>
      <c r="M21" s="198"/>
      <c r="N21" s="198">
        <v>2</v>
      </c>
      <c r="O21" s="198"/>
      <c r="P21" s="198">
        <v>51</v>
      </c>
      <c r="Q21" s="198">
        <v>66</v>
      </c>
      <c r="R21" s="52"/>
      <c r="S21" s="52"/>
      <c r="T21" s="52"/>
      <c r="U21" s="52"/>
      <c r="V21" s="52"/>
      <c r="W21" s="52"/>
    </row>
    <row r="22" spans="1:23" s="71" customFormat="1" ht="21" customHeight="1" x14ac:dyDescent="0.25">
      <c r="A22" s="192" t="s">
        <v>269</v>
      </c>
      <c r="B22" s="202" t="s">
        <v>204</v>
      </c>
      <c r="C22" s="194">
        <v>2</v>
      </c>
      <c r="D22" s="194">
        <v>2</v>
      </c>
      <c r="E22" s="196"/>
      <c r="F22" s="201"/>
      <c r="G22" s="197">
        <f t="shared" si="3"/>
        <v>80</v>
      </c>
      <c r="H22" s="198"/>
      <c r="I22" s="197">
        <f t="shared" si="4"/>
        <v>80</v>
      </c>
      <c r="J22" s="197">
        <f t="shared" si="5"/>
        <v>78</v>
      </c>
      <c r="K22" s="194">
        <v>0</v>
      </c>
      <c r="L22" s="194">
        <v>2</v>
      </c>
      <c r="M22" s="198"/>
      <c r="N22" s="198">
        <v>2</v>
      </c>
      <c r="O22" s="198"/>
      <c r="P22" s="198">
        <v>34</v>
      </c>
      <c r="Q22" s="198">
        <v>44</v>
      </c>
      <c r="R22" s="52"/>
      <c r="S22" s="52"/>
      <c r="T22" s="52"/>
      <c r="U22" s="52"/>
      <c r="V22" s="52"/>
      <c r="W22" s="52"/>
    </row>
    <row r="23" spans="1:23" s="73" customFormat="1" ht="21" customHeight="1" x14ac:dyDescent="0.25">
      <c r="A23" s="192" t="s">
        <v>270</v>
      </c>
      <c r="B23" s="202" t="s">
        <v>136</v>
      </c>
      <c r="C23" s="194">
        <v>2</v>
      </c>
      <c r="D23" s="194">
        <v>2</v>
      </c>
      <c r="E23" s="196"/>
      <c r="F23" s="203"/>
      <c r="G23" s="197">
        <f t="shared" si="3"/>
        <v>80</v>
      </c>
      <c r="H23" s="198"/>
      <c r="I23" s="197">
        <f t="shared" si="4"/>
        <v>80</v>
      </c>
      <c r="J23" s="197">
        <f t="shared" si="5"/>
        <v>78</v>
      </c>
      <c r="K23" s="194">
        <v>34</v>
      </c>
      <c r="L23" s="194">
        <v>2</v>
      </c>
      <c r="M23" s="198"/>
      <c r="N23" s="198">
        <v>2</v>
      </c>
      <c r="O23" s="198"/>
      <c r="P23" s="198">
        <v>34</v>
      </c>
      <c r="Q23" s="198">
        <v>44</v>
      </c>
      <c r="R23" s="52"/>
      <c r="S23" s="52"/>
      <c r="T23" s="52"/>
      <c r="U23" s="52"/>
      <c r="V23" s="52"/>
      <c r="W23" s="52"/>
    </row>
    <row r="24" spans="1:23" s="71" customFormat="1" ht="21" customHeight="1" x14ac:dyDescent="0.25">
      <c r="A24" s="192" t="s">
        <v>271</v>
      </c>
      <c r="B24" s="202" t="s">
        <v>109</v>
      </c>
      <c r="C24" s="194"/>
      <c r="D24" s="194">
        <v>2</v>
      </c>
      <c r="E24" s="196"/>
      <c r="F24" s="204">
        <v>2</v>
      </c>
      <c r="G24" s="197">
        <f t="shared" si="3"/>
        <v>203</v>
      </c>
      <c r="H24" s="198"/>
      <c r="I24" s="197">
        <f t="shared" si="4"/>
        <v>203</v>
      </c>
      <c r="J24" s="197">
        <f t="shared" si="5"/>
        <v>190</v>
      </c>
      <c r="K24" s="194">
        <v>24</v>
      </c>
      <c r="L24" s="194">
        <v>2</v>
      </c>
      <c r="M24" s="205"/>
      <c r="N24" s="198">
        <v>7</v>
      </c>
      <c r="O24" s="198">
        <v>6</v>
      </c>
      <c r="P24" s="205">
        <f>17*6</f>
        <v>102</v>
      </c>
      <c r="Q24" s="205">
        <f>22*4</f>
        <v>88</v>
      </c>
      <c r="R24" s="52"/>
      <c r="S24" s="52"/>
      <c r="T24" s="52"/>
      <c r="U24" s="52"/>
      <c r="V24" s="52"/>
      <c r="W24" s="52"/>
    </row>
    <row r="25" spans="1:23" s="71" customFormat="1" ht="21" customHeight="1" x14ac:dyDescent="0.25">
      <c r="A25" s="192" t="s">
        <v>272</v>
      </c>
      <c r="B25" s="202" t="s">
        <v>202</v>
      </c>
      <c r="C25" s="194">
        <v>2</v>
      </c>
      <c r="D25" s="194">
        <v>2</v>
      </c>
      <c r="E25" s="196"/>
      <c r="F25" s="201"/>
      <c r="G25" s="197">
        <f t="shared" si="3"/>
        <v>41</v>
      </c>
      <c r="H25" s="198"/>
      <c r="I25" s="197">
        <f t="shared" si="4"/>
        <v>41</v>
      </c>
      <c r="J25" s="197">
        <f t="shared" si="5"/>
        <v>39</v>
      </c>
      <c r="K25" s="194">
        <v>6</v>
      </c>
      <c r="L25" s="194">
        <v>2</v>
      </c>
      <c r="M25" s="198"/>
      <c r="N25" s="198">
        <v>2</v>
      </c>
      <c r="O25" s="198"/>
      <c r="P25" s="198">
        <v>17</v>
      </c>
      <c r="Q25" s="198">
        <v>22</v>
      </c>
      <c r="R25" s="52"/>
      <c r="S25" s="52"/>
      <c r="T25" s="52"/>
      <c r="U25" s="52"/>
      <c r="V25" s="52"/>
      <c r="W25" s="52"/>
    </row>
    <row r="26" spans="1:23" s="74" customFormat="1" ht="21" customHeight="1" x14ac:dyDescent="0.25">
      <c r="A26" s="192" t="s">
        <v>273</v>
      </c>
      <c r="B26" s="202" t="s">
        <v>203</v>
      </c>
      <c r="C26" s="194">
        <v>2</v>
      </c>
      <c r="D26" s="194">
        <v>2</v>
      </c>
      <c r="E26" s="196"/>
      <c r="F26" s="198"/>
      <c r="G26" s="197">
        <f t="shared" si="3"/>
        <v>46</v>
      </c>
      <c r="H26" s="198"/>
      <c r="I26" s="197">
        <f t="shared" si="4"/>
        <v>46</v>
      </c>
      <c r="J26" s="197">
        <f t="shared" si="5"/>
        <v>44</v>
      </c>
      <c r="K26" s="194">
        <v>6</v>
      </c>
      <c r="L26" s="194">
        <v>2</v>
      </c>
      <c r="M26" s="198"/>
      <c r="N26" s="198">
        <v>2</v>
      </c>
      <c r="O26" s="198"/>
      <c r="P26" s="198"/>
      <c r="Q26" s="198">
        <v>44</v>
      </c>
      <c r="R26" s="52"/>
      <c r="S26" s="52"/>
      <c r="T26" s="52"/>
      <c r="U26" s="52"/>
      <c r="V26" s="52"/>
      <c r="W26" s="52"/>
    </row>
    <row r="27" spans="1:23" s="71" customFormat="1" ht="21" customHeight="1" x14ac:dyDescent="0.25">
      <c r="A27" s="192" t="s">
        <v>274</v>
      </c>
      <c r="B27" s="202" t="s">
        <v>35</v>
      </c>
      <c r="C27" s="194">
        <v>2</v>
      </c>
      <c r="D27" s="194">
        <v>2</v>
      </c>
      <c r="E27" s="196"/>
      <c r="F27" s="206"/>
      <c r="G27" s="197">
        <f t="shared" si="3"/>
        <v>80</v>
      </c>
      <c r="H27" s="198"/>
      <c r="I27" s="197">
        <f t="shared" si="4"/>
        <v>80</v>
      </c>
      <c r="J27" s="197">
        <f t="shared" si="5"/>
        <v>78</v>
      </c>
      <c r="K27" s="194">
        <v>70</v>
      </c>
      <c r="L27" s="194">
        <v>2</v>
      </c>
      <c r="M27" s="198"/>
      <c r="N27" s="198">
        <v>2</v>
      </c>
      <c r="O27" s="198"/>
      <c r="P27" s="198">
        <v>34</v>
      </c>
      <c r="Q27" s="198">
        <v>44</v>
      </c>
      <c r="R27" s="52"/>
      <c r="S27" s="52"/>
      <c r="T27" s="52"/>
      <c r="U27" s="52"/>
      <c r="V27" s="52"/>
      <c r="W27" s="52"/>
    </row>
    <row r="28" spans="1:23" s="71" customFormat="1" ht="21" customHeight="1" x14ac:dyDescent="0.25">
      <c r="A28" s="192" t="s">
        <v>275</v>
      </c>
      <c r="B28" s="202" t="s">
        <v>393</v>
      </c>
      <c r="C28" s="194">
        <v>2</v>
      </c>
      <c r="D28" s="194">
        <v>2</v>
      </c>
      <c r="E28" s="196"/>
      <c r="F28" s="206"/>
      <c r="G28" s="197">
        <f t="shared" si="3"/>
        <v>80</v>
      </c>
      <c r="H28" s="198"/>
      <c r="I28" s="197">
        <f t="shared" si="4"/>
        <v>80</v>
      </c>
      <c r="J28" s="197">
        <f t="shared" si="5"/>
        <v>78</v>
      </c>
      <c r="K28" s="194">
        <v>40</v>
      </c>
      <c r="L28" s="194">
        <v>2</v>
      </c>
      <c r="M28" s="198"/>
      <c r="N28" s="198">
        <v>2</v>
      </c>
      <c r="O28" s="207"/>
      <c r="P28" s="198">
        <v>34</v>
      </c>
      <c r="Q28" s="198">
        <v>44</v>
      </c>
      <c r="R28" s="52"/>
      <c r="S28" s="52"/>
      <c r="T28" s="52"/>
      <c r="U28" s="52"/>
      <c r="V28" s="52"/>
      <c r="W28" s="52"/>
    </row>
    <row r="29" spans="1:23" s="71" customFormat="1" ht="21" customHeight="1" x14ac:dyDescent="0.25">
      <c r="A29" s="76"/>
      <c r="B29" s="135" t="s">
        <v>277</v>
      </c>
      <c r="C29" s="139"/>
      <c r="D29" s="139"/>
      <c r="E29" s="139"/>
      <c r="F29" s="138"/>
      <c r="G29" s="87">
        <f>G30+G36+G40+G50</f>
        <v>4248</v>
      </c>
      <c r="H29" s="87">
        <f t="shared" ref="H29:O29" si="6">H30+H36+H40+H50</f>
        <v>119</v>
      </c>
      <c r="I29" s="87">
        <f t="shared" si="6"/>
        <v>3013</v>
      </c>
      <c r="J29" s="87">
        <f t="shared" si="6"/>
        <v>2916</v>
      </c>
      <c r="K29" s="87">
        <f t="shared" si="6"/>
        <v>2384</v>
      </c>
      <c r="L29" s="87">
        <f t="shared" si="6"/>
        <v>60</v>
      </c>
      <c r="M29" s="87">
        <f>M30+M36+M40+M50</f>
        <v>1116</v>
      </c>
      <c r="N29" s="87">
        <f t="shared" si="6"/>
        <v>32</v>
      </c>
      <c r="O29" s="87">
        <f t="shared" si="6"/>
        <v>65</v>
      </c>
      <c r="P29" s="208">
        <f>P30+P36+P40+P50</f>
        <v>0</v>
      </c>
      <c r="Q29" s="208">
        <f t="shared" ref="Q29:W29" si="7">Q30+Q36+Q40+Q50</f>
        <v>0</v>
      </c>
      <c r="R29" s="87">
        <f t="shared" si="7"/>
        <v>612</v>
      </c>
      <c r="S29" s="87">
        <f t="shared" si="7"/>
        <v>792</v>
      </c>
      <c r="T29" s="87">
        <f t="shared" si="7"/>
        <v>612</v>
      </c>
      <c r="U29" s="87">
        <f t="shared" si="7"/>
        <v>792</v>
      </c>
      <c r="V29" s="87">
        <f t="shared" si="7"/>
        <v>720</v>
      </c>
      <c r="W29" s="87">
        <f t="shared" si="7"/>
        <v>504</v>
      </c>
    </row>
    <row r="30" spans="1:23" ht="18.75" customHeight="1" x14ac:dyDescent="0.25">
      <c r="A30" s="75" t="s">
        <v>85</v>
      </c>
      <c r="B30" s="75" t="s">
        <v>156</v>
      </c>
      <c r="C30" s="52"/>
      <c r="D30" s="52"/>
      <c r="E30" s="52"/>
      <c r="F30" s="52"/>
      <c r="G30" s="67">
        <f>SUM(G31:G35)</f>
        <v>531</v>
      </c>
      <c r="H30" s="52">
        <f t="shared" ref="H30:J30" si="8">SUM(H31:H35)</f>
        <v>4</v>
      </c>
      <c r="I30" s="52">
        <f t="shared" si="8"/>
        <v>527</v>
      </c>
      <c r="J30" s="52">
        <f t="shared" si="8"/>
        <v>527</v>
      </c>
      <c r="K30" s="52">
        <f>SUM(K31:K35)</f>
        <v>488</v>
      </c>
      <c r="L30" s="52">
        <f t="shared" ref="L30" si="9">SUM(L31:L35)</f>
        <v>0</v>
      </c>
      <c r="M30" s="52">
        <f t="shared" ref="M30" si="10">SUM(M31:M35)</f>
        <v>0</v>
      </c>
      <c r="N30" s="52">
        <f t="shared" ref="N30" si="11">SUM(N31:N35)</f>
        <v>0</v>
      </c>
      <c r="O30" s="52">
        <f t="shared" ref="O30" si="12">SUM(O31:O35)</f>
        <v>0</v>
      </c>
      <c r="P30" s="207">
        <f>SUM(P31:P35)</f>
        <v>0</v>
      </c>
      <c r="Q30" s="207">
        <f t="shared" ref="Q30:W30" si="13">SUM(Q31:Q35)</f>
        <v>0</v>
      </c>
      <c r="R30" s="52">
        <f t="shared" si="13"/>
        <v>119</v>
      </c>
      <c r="S30" s="52">
        <f t="shared" si="13"/>
        <v>104</v>
      </c>
      <c r="T30" s="52">
        <f t="shared" si="13"/>
        <v>68</v>
      </c>
      <c r="U30" s="52">
        <f t="shared" si="13"/>
        <v>56</v>
      </c>
      <c r="V30" s="52">
        <f t="shared" si="13"/>
        <v>180</v>
      </c>
      <c r="W30" s="52">
        <f t="shared" si="13"/>
        <v>0</v>
      </c>
    </row>
    <row r="31" spans="1:23" ht="18.75" customHeight="1" x14ac:dyDescent="0.25">
      <c r="A31" s="76" t="s">
        <v>86</v>
      </c>
      <c r="B31" s="76" t="s">
        <v>36</v>
      </c>
      <c r="C31" s="183"/>
      <c r="D31" s="262" t="s">
        <v>154</v>
      </c>
      <c r="E31" s="183" t="s">
        <v>280</v>
      </c>
      <c r="F31" s="183"/>
      <c r="G31" s="69">
        <f t="shared" ref="G31:G68" si="14">H31+I31</f>
        <v>60</v>
      </c>
      <c r="H31" s="70"/>
      <c r="I31" s="69">
        <f t="shared" ref="I31:I68" si="15">J31+N31+O31</f>
        <v>60</v>
      </c>
      <c r="J31" s="69">
        <f t="shared" ref="J31:J68" si="16">P31+Q31+R31+S31+T31+U31+V31</f>
        <v>60</v>
      </c>
      <c r="K31" s="183">
        <v>48</v>
      </c>
      <c r="L31" s="183"/>
      <c r="M31" s="183"/>
      <c r="N31" s="183"/>
      <c r="O31" s="183"/>
      <c r="P31" s="205"/>
      <c r="Q31" s="205"/>
      <c r="R31" s="183">
        <v>34</v>
      </c>
      <c r="S31" s="183">
        <f>13*2</f>
        <v>26</v>
      </c>
      <c r="T31" s="183"/>
      <c r="U31" s="183"/>
      <c r="V31" s="183"/>
      <c r="W31" s="183"/>
    </row>
    <row r="32" spans="1:23" ht="18.75" customHeight="1" x14ac:dyDescent="0.25">
      <c r="A32" s="76" t="s">
        <v>87</v>
      </c>
      <c r="B32" s="76" t="s">
        <v>33</v>
      </c>
      <c r="C32" s="183"/>
      <c r="D32" s="262"/>
      <c r="E32" s="183" t="s">
        <v>280</v>
      </c>
      <c r="F32" s="183"/>
      <c r="G32" s="69">
        <f t="shared" si="14"/>
        <v>43</v>
      </c>
      <c r="H32" s="70"/>
      <c r="I32" s="69">
        <f t="shared" si="15"/>
        <v>43</v>
      </c>
      <c r="J32" s="69">
        <f t="shared" si="16"/>
        <v>43</v>
      </c>
      <c r="K32" s="183">
        <v>36</v>
      </c>
      <c r="L32" s="183"/>
      <c r="M32" s="183"/>
      <c r="N32" s="183"/>
      <c r="O32" s="183"/>
      <c r="P32" s="205"/>
      <c r="Q32" s="205"/>
      <c r="R32" s="183">
        <v>17</v>
      </c>
      <c r="S32" s="183">
        <f>13*2</f>
        <v>26</v>
      </c>
      <c r="T32" s="183"/>
      <c r="U32" s="183"/>
      <c r="V32" s="183"/>
      <c r="W32" s="183"/>
    </row>
    <row r="33" spans="1:23" ht="36" customHeight="1" x14ac:dyDescent="0.25">
      <c r="A33" s="76" t="s">
        <v>88</v>
      </c>
      <c r="B33" s="76" t="s">
        <v>60</v>
      </c>
      <c r="C33" s="183">
        <v>4.5999999999999996</v>
      </c>
      <c r="D33" s="183">
        <v>7</v>
      </c>
      <c r="E33" s="182" t="s">
        <v>281</v>
      </c>
      <c r="F33" s="182"/>
      <c r="G33" s="69">
        <f t="shared" si="14"/>
        <v>164</v>
      </c>
      <c r="H33" s="70">
        <v>2</v>
      </c>
      <c r="I33" s="69">
        <f t="shared" si="15"/>
        <v>162</v>
      </c>
      <c r="J33" s="69">
        <f t="shared" si="16"/>
        <v>162</v>
      </c>
      <c r="K33" s="183">
        <v>162</v>
      </c>
      <c r="L33" s="183"/>
      <c r="M33" s="183"/>
      <c r="N33" s="183"/>
      <c r="O33" s="183"/>
      <c r="P33" s="205"/>
      <c r="Q33" s="205"/>
      <c r="R33" s="183">
        <v>34</v>
      </c>
      <c r="S33" s="183">
        <f>13*2</f>
        <v>26</v>
      </c>
      <c r="T33" s="183">
        <f>17*2</f>
        <v>34</v>
      </c>
      <c r="U33" s="183">
        <f>14*2</f>
        <v>28</v>
      </c>
      <c r="V33" s="183">
        <f>20*2</f>
        <v>40</v>
      </c>
      <c r="W33" s="183"/>
    </row>
    <row r="34" spans="1:23" ht="37.5" customHeight="1" x14ac:dyDescent="0.25">
      <c r="A34" s="76" t="s">
        <v>89</v>
      </c>
      <c r="B34" s="76" t="s">
        <v>35</v>
      </c>
      <c r="C34" s="183">
        <v>4.5999999999999996</v>
      </c>
      <c r="D34" s="183">
        <v>7</v>
      </c>
      <c r="E34" s="182" t="s">
        <v>281</v>
      </c>
      <c r="F34" s="182"/>
      <c r="G34" s="69">
        <f t="shared" si="14"/>
        <v>164</v>
      </c>
      <c r="H34" s="70">
        <v>2</v>
      </c>
      <c r="I34" s="69">
        <f t="shared" si="15"/>
        <v>162</v>
      </c>
      <c r="J34" s="69">
        <f t="shared" si="16"/>
        <v>162</v>
      </c>
      <c r="K34" s="183">
        <v>162</v>
      </c>
      <c r="L34" s="183"/>
      <c r="M34" s="183"/>
      <c r="N34" s="183"/>
      <c r="O34" s="183"/>
      <c r="P34" s="205"/>
      <c r="Q34" s="205"/>
      <c r="R34" s="183">
        <v>34</v>
      </c>
      <c r="S34" s="183">
        <f>13*2</f>
        <v>26</v>
      </c>
      <c r="T34" s="183">
        <f>17*2</f>
        <v>34</v>
      </c>
      <c r="U34" s="183">
        <f>14*2</f>
        <v>28</v>
      </c>
      <c r="V34" s="183">
        <f>20*2</f>
        <v>40</v>
      </c>
      <c r="W34" s="183"/>
    </row>
    <row r="35" spans="1:23" ht="18.75" customHeight="1" x14ac:dyDescent="0.25">
      <c r="A35" s="76" t="s">
        <v>90</v>
      </c>
      <c r="B35" s="76" t="s">
        <v>37</v>
      </c>
      <c r="C35" s="183">
        <v>7</v>
      </c>
      <c r="D35" s="183"/>
      <c r="E35" s="183">
        <v>7</v>
      </c>
      <c r="F35" s="183"/>
      <c r="G35" s="69">
        <f t="shared" si="14"/>
        <v>100</v>
      </c>
      <c r="H35" s="70"/>
      <c r="I35" s="69">
        <f t="shared" si="15"/>
        <v>100</v>
      </c>
      <c r="J35" s="69">
        <f t="shared" si="16"/>
        <v>100</v>
      </c>
      <c r="K35" s="183">
        <v>80</v>
      </c>
      <c r="L35" s="183"/>
      <c r="M35" s="183"/>
      <c r="N35" s="183"/>
      <c r="O35" s="183"/>
      <c r="P35" s="207"/>
      <c r="Q35" s="205"/>
      <c r="R35" s="183"/>
      <c r="S35" s="183"/>
      <c r="T35" s="183"/>
      <c r="U35" s="183"/>
      <c r="V35" s="183">
        <f>20*5</f>
        <v>100</v>
      </c>
      <c r="W35" s="183"/>
    </row>
    <row r="36" spans="1:23" s="78" customFormat="1" ht="18.75" customHeight="1" x14ac:dyDescent="0.25">
      <c r="A36" s="41" t="s">
        <v>70</v>
      </c>
      <c r="B36" s="75" t="s">
        <v>157</v>
      </c>
      <c r="C36" s="53"/>
      <c r="D36" s="53"/>
      <c r="E36" s="53"/>
      <c r="F36" s="77"/>
      <c r="G36" s="67">
        <f>SUM(G37:G39)</f>
        <v>171</v>
      </c>
      <c r="H36" s="52">
        <f t="shared" ref="H36:J36" si="17">SUM(H37:H39)</f>
        <v>0</v>
      </c>
      <c r="I36" s="52">
        <f t="shared" si="17"/>
        <v>171</v>
      </c>
      <c r="J36" s="52">
        <f t="shared" si="17"/>
        <v>171</v>
      </c>
      <c r="K36" s="52">
        <f>SUM(K37:K39)</f>
        <v>126</v>
      </c>
      <c r="L36" s="52">
        <f t="shared" ref="L36" si="18">SUM(L37:L39)</f>
        <v>0</v>
      </c>
      <c r="M36" s="52">
        <f t="shared" ref="M36" si="19">SUM(M37:M39)</f>
        <v>0</v>
      </c>
      <c r="N36" s="52">
        <f t="shared" ref="N36" si="20">SUM(N37:N39)</f>
        <v>0</v>
      </c>
      <c r="O36" s="52">
        <f t="shared" ref="O36" si="21">SUM(O37:O39)</f>
        <v>0</v>
      </c>
      <c r="P36" s="207">
        <f>SUM(P37:P39)</f>
        <v>0</v>
      </c>
      <c r="Q36" s="207">
        <f t="shared" ref="Q36:W36" si="22">SUM(Q37:Q39)</f>
        <v>0</v>
      </c>
      <c r="R36" s="52">
        <f t="shared" si="22"/>
        <v>68</v>
      </c>
      <c r="S36" s="52">
        <f t="shared" si="22"/>
        <v>52</v>
      </c>
      <c r="T36" s="52">
        <f t="shared" si="22"/>
        <v>51</v>
      </c>
      <c r="U36" s="52">
        <f t="shared" si="22"/>
        <v>0</v>
      </c>
      <c r="V36" s="52">
        <f t="shared" si="22"/>
        <v>0</v>
      </c>
      <c r="W36" s="52">
        <f t="shared" si="22"/>
        <v>0</v>
      </c>
    </row>
    <row r="37" spans="1:23" ht="18.75" customHeight="1" x14ac:dyDescent="0.25">
      <c r="A37" s="81" t="s">
        <v>71</v>
      </c>
      <c r="B37" s="76" t="s">
        <v>34</v>
      </c>
      <c r="C37" s="183"/>
      <c r="D37" s="269" t="s">
        <v>154</v>
      </c>
      <c r="E37" s="183" t="s">
        <v>280</v>
      </c>
      <c r="F37" s="183"/>
      <c r="G37" s="69">
        <f t="shared" si="14"/>
        <v>60</v>
      </c>
      <c r="H37" s="70"/>
      <c r="I37" s="69">
        <f t="shared" si="15"/>
        <v>60</v>
      </c>
      <c r="J37" s="69">
        <f t="shared" si="16"/>
        <v>60</v>
      </c>
      <c r="K37" s="183">
        <v>50</v>
      </c>
      <c r="L37" s="183"/>
      <c r="M37" s="183"/>
      <c r="N37" s="183"/>
      <c r="O37" s="183"/>
      <c r="P37" s="205"/>
      <c r="Q37" s="205"/>
      <c r="R37" s="183">
        <v>34</v>
      </c>
      <c r="S37" s="183">
        <f>13*2</f>
        <v>26</v>
      </c>
      <c r="T37" s="183"/>
      <c r="U37" s="183"/>
      <c r="V37" s="183"/>
      <c r="W37" s="183"/>
    </row>
    <row r="38" spans="1:23" ht="18.75" customHeight="1" x14ac:dyDescent="0.25">
      <c r="A38" s="81" t="s">
        <v>72</v>
      </c>
      <c r="B38" s="76" t="s">
        <v>158</v>
      </c>
      <c r="C38" s="183"/>
      <c r="D38" s="270"/>
      <c r="E38" s="183" t="s">
        <v>280</v>
      </c>
      <c r="F38" s="183"/>
      <c r="G38" s="69">
        <f t="shared" si="14"/>
        <v>60</v>
      </c>
      <c r="H38" s="70"/>
      <c r="I38" s="69">
        <f t="shared" si="15"/>
        <v>60</v>
      </c>
      <c r="J38" s="69">
        <f t="shared" si="16"/>
        <v>60</v>
      </c>
      <c r="K38" s="183">
        <v>50</v>
      </c>
      <c r="L38" s="183"/>
      <c r="M38" s="183"/>
      <c r="N38" s="183"/>
      <c r="O38" s="183"/>
      <c r="P38" s="205"/>
      <c r="Q38" s="205"/>
      <c r="R38" s="183">
        <f>17*2</f>
        <v>34</v>
      </c>
      <c r="S38" s="183">
        <f>13*2</f>
        <v>26</v>
      </c>
      <c r="T38" s="183"/>
      <c r="U38" s="183"/>
      <c r="V38" s="183"/>
      <c r="W38" s="183"/>
    </row>
    <row r="39" spans="1:23" ht="18.75" customHeight="1" x14ac:dyDescent="0.25">
      <c r="A39" s="81" t="s">
        <v>159</v>
      </c>
      <c r="B39" s="76" t="s">
        <v>135</v>
      </c>
      <c r="C39" s="183">
        <v>5</v>
      </c>
      <c r="D39" s="183"/>
      <c r="E39" s="183">
        <v>5</v>
      </c>
      <c r="F39" s="183"/>
      <c r="G39" s="69">
        <f t="shared" si="14"/>
        <v>51</v>
      </c>
      <c r="H39" s="70"/>
      <c r="I39" s="69">
        <f t="shared" si="15"/>
        <v>51</v>
      </c>
      <c r="J39" s="69">
        <f t="shared" si="16"/>
        <v>51</v>
      </c>
      <c r="K39" s="183">
        <v>26</v>
      </c>
      <c r="L39" s="183"/>
      <c r="M39" s="183"/>
      <c r="N39" s="183"/>
      <c r="O39" s="183"/>
      <c r="P39" s="207"/>
      <c r="Q39" s="205"/>
      <c r="R39" s="183"/>
      <c r="S39" s="183"/>
      <c r="T39" s="183">
        <f>17*3</f>
        <v>51</v>
      </c>
      <c r="U39" s="183">
        <v>0</v>
      </c>
      <c r="V39" s="183"/>
      <c r="W39" s="183"/>
    </row>
    <row r="40" spans="1:23" ht="18.75" customHeight="1" x14ac:dyDescent="0.25">
      <c r="A40" s="41" t="s">
        <v>73</v>
      </c>
      <c r="B40" s="79" t="s">
        <v>147</v>
      </c>
      <c r="C40" s="53"/>
      <c r="D40" s="53"/>
      <c r="E40" s="53"/>
      <c r="F40" s="77"/>
      <c r="G40" s="67">
        <f>SUM(G41:G49)</f>
        <v>844</v>
      </c>
      <c r="H40" s="52">
        <f t="shared" ref="H40:J40" si="23">SUM(H41:H49)</f>
        <v>23</v>
      </c>
      <c r="I40" s="52">
        <f t="shared" si="23"/>
        <v>821</v>
      </c>
      <c r="J40" s="52">
        <f t="shared" si="23"/>
        <v>797</v>
      </c>
      <c r="K40" s="52">
        <f>SUM(K41:K49)</f>
        <v>626</v>
      </c>
      <c r="L40" s="52">
        <f t="shared" ref="L40" si="24">SUM(L41:L49)</f>
        <v>20</v>
      </c>
      <c r="M40" s="52">
        <f t="shared" ref="M40" si="25">SUM(M41:M49)</f>
        <v>0</v>
      </c>
      <c r="N40" s="52">
        <f t="shared" ref="N40" si="26">SUM(N41:N49)</f>
        <v>6</v>
      </c>
      <c r="O40" s="52">
        <f t="shared" ref="O40" si="27">SUM(O41:O49)</f>
        <v>18</v>
      </c>
      <c r="P40" s="207">
        <f>SUM(P41:P49)</f>
        <v>0</v>
      </c>
      <c r="Q40" s="207">
        <f t="shared" ref="Q40:W40" si="28">SUM(Q41:Q49)</f>
        <v>0</v>
      </c>
      <c r="R40" s="52">
        <f t="shared" si="28"/>
        <v>136</v>
      </c>
      <c r="S40" s="52">
        <f t="shared" si="28"/>
        <v>182</v>
      </c>
      <c r="T40" s="52">
        <f t="shared" si="28"/>
        <v>255</v>
      </c>
      <c r="U40" s="52">
        <f t="shared" si="28"/>
        <v>224</v>
      </c>
      <c r="V40" s="52">
        <f t="shared" si="28"/>
        <v>0</v>
      </c>
      <c r="W40" s="52">
        <f t="shared" si="28"/>
        <v>0</v>
      </c>
    </row>
    <row r="41" spans="1:23" ht="20.25" customHeight="1" x14ac:dyDescent="0.25">
      <c r="A41" s="81" t="s">
        <v>74</v>
      </c>
      <c r="B41" s="76" t="s">
        <v>126</v>
      </c>
      <c r="C41" s="183"/>
      <c r="D41" s="183">
        <v>4</v>
      </c>
      <c r="E41" s="183" t="s">
        <v>280</v>
      </c>
      <c r="F41" s="183"/>
      <c r="G41" s="69">
        <f t="shared" si="14"/>
        <v>90</v>
      </c>
      <c r="H41" s="70"/>
      <c r="I41" s="69">
        <f t="shared" si="15"/>
        <v>90</v>
      </c>
      <c r="J41" s="69">
        <f t="shared" si="16"/>
        <v>90</v>
      </c>
      <c r="K41" s="183">
        <v>72</v>
      </c>
      <c r="L41" s="183"/>
      <c r="M41" s="183"/>
      <c r="N41" s="183"/>
      <c r="O41" s="183"/>
      <c r="P41" s="205"/>
      <c r="Q41" s="205"/>
      <c r="R41" s="183">
        <f>17*3</f>
        <v>51</v>
      </c>
      <c r="S41" s="183">
        <f>13*3</f>
        <v>39</v>
      </c>
      <c r="T41" s="183"/>
      <c r="U41" s="183"/>
      <c r="V41" s="183"/>
      <c r="W41" s="183"/>
    </row>
    <row r="42" spans="1:23" ht="20.25" customHeight="1" x14ac:dyDescent="0.25">
      <c r="A42" s="81" t="s">
        <v>75</v>
      </c>
      <c r="B42" s="76" t="s">
        <v>160</v>
      </c>
      <c r="C42" s="182"/>
      <c r="D42" s="182"/>
      <c r="E42" s="80" t="s">
        <v>280</v>
      </c>
      <c r="F42" s="183">
        <v>4</v>
      </c>
      <c r="G42" s="69">
        <f t="shared" si="14"/>
        <v>104</v>
      </c>
      <c r="H42" s="70">
        <v>6</v>
      </c>
      <c r="I42" s="69">
        <f t="shared" si="15"/>
        <v>98</v>
      </c>
      <c r="J42" s="69">
        <f t="shared" si="16"/>
        <v>90</v>
      </c>
      <c r="K42" s="183">
        <v>72</v>
      </c>
      <c r="L42" s="183"/>
      <c r="M42" s="183"/>
      <c r="N42" s="183">
        <v>2</v>
      </c>
      <c r="O42" s="183">
        <v>6</v>
      </c>
      <c r="P42" s="205"/>
      <c r="Q42" s="205"/>
      <c r="R42" s="183">
        <f>17*3</f>
        <v>51</v>
      </c>
      <c r="S42" s="183">
        <f>13*3</f>
        <v>39</v>
      </c>
      <c r="T42" s="183"/>
      <c r="U42" s="183"/>
      <c r="V42" s="183"/>
      <c r="W42" s="183"/>
    </row>
    <row r="43" spans="1:23" ht="20.25" customHeight="1" x14ac:dyDescent="0.25">
      <c r="A43" s="81" t="s">
        <v>76</v>
      </c>
      <c r="B43" s="76" t="s">
        <v>127</v>
      </c>
      <c r="C43" s="182"/>
      <c r="D43" s="183"/>
      <c r="E43" s="80" t="s">
        <v>282</v>
      </c>
      <c r="F43" s="183">
        <v>4</v>
      </c>
      <c r="G43" s="69">
        <f t="shared" si="14"/>
        <v>100</v>
      </c>
      <c r="H43" s="70">
        <v>6</v>
      </c>
      <c r="I43" s="69">
        <f t="shared" si="15"/>
        <v>94</v>
      </c>
      <c r="J43" s="69">
        <f t="shared" si="16"/>
        <v>86</v>
      </c>
      <c r="K43" s="183">
        <v>70</v>
      </c>
      <c r="L43" s="183"/>
      <c r="M43" s="183"/>
      <c r="N43" s="183">
        <v>2</v>
      </c>
      <c r="O43" s="183">
        <v>6</v>
      </c>
      <c r="P43" s="205"/>
      <c r="Q43" s="205"/>
      <c r="R43" s="183">
        <f>17*2</f>
        <v>34</v>
      </c>
      <c r="S43" s="183">
        <f>13*4</f>
        <v>52</v>
      </c>
      <c r="T43" s="183"/>
      <c r="U43" s="183"/>
      <c r="V43" s="183"/>
      <c r="W43" s="183"/>
    </row>
    <row r="44" spans="1:23" ht="20.25" customHeight="1" x14ac:dyDescent="0.25">
      <c r="A44" s="81" t="s">
        <v>77</v>
      </c>
      <c r="B44" s="81" t="s">
        <v>161</v>
      </c>
      <c r="C44" s="82"/>
      <c r="D44" s="182">
        <v>6</v>
      </c>
      <c r="E44" s="83" t="s">
        <v>283</v>
      </c>
      <c r="F44" s="183"/>
      <c r="G44" s="69">
        <f t="shared" si="14"/>
        <v>93</v>
      </c>
      <c r="H44" s="70"/>
      <c r="I44" s="69">
        <f t="shared" si="15"/>
        <v>93</v>
      </c>
      <c r="J44" s="69">
        <f t="shared" si="16"/>
        <v>93</v>
      </c>
      <c r="K44" s="183">
        <v>74</v>
      </c>
      <c r="L44" s="183"/>
      <c r="M44" s="183"/>
      <c r="N44" s="183"/>
      <c r="O44" s="183"/>
      <c r="P44" s="205"/>
      <c r="Q44" s="205"/>
      <c r="R44" s="183"/>
      <c r="S44" s="183"/>
      <c r="T44" s="183">
        <f>17*3</f>
        <v>51</v>
      </c>
      <c r="U44" s="183">
        <f>14*3</f>
        <v>42</v>
      </c>
      <c r="V44" s="183"/>
      <c r="W44" s="183"/>
    </row>
    <row r="45" spans="1:23" ht="20.25" customHeight="1" x14ac:dyDescent="0.25">
      <c r="A45" s="81" t="s">
        <v>78</v>
      </c>
      <c r="B45" s="81" t="s">
        <v>162</v>
      </c>
      <c r="C45" s="84">
        <v>6</v>
      </c>
      <c r="D45" s="183"/>
      <c r="E45" s="83" t="s">
        <v>283</v>
      </c>
      <c r="F45" s="183"/>
      <c r="G45" s="69">
        <f t="shared" si="14"/>
        <v>79</v>
      </c>
      <c r="H45" s="70"/>
      <c r="I45" s="69">
        <f t="shared" si="15"/>
        <v>79</v>
      </c>
      <c r="J45" s="69">
        <f t="shared" si="16"/>
        <v>79</v>
      </c>
      <c r="K45" s="183">
        <v>64</v>
      </c>
      <c r="L45" s="183"/>
      <c r="M45" s="183"/>
      <c r="N45" s="183"/>
      <c r="O45" s="183"/>
      <c r="P45" s="205"/>
      <c r="Q45" s="205"/>
      <c r="R45" s="183"/>
      <c r="S45" s="183"/>
      <c r="T45" s="183">
        <f>17*3</f>
        <v>51</v>
      </c>
      <c r="U45" s="183">
        <f>14*2</f>
        <v>28</v>
      </c>
      <c r="V45" s="183"/>
      <c r="W45" s="183"/>
    </row>
    <row r="46" spans="1:23" ht="20.25" customHeight="1" x14ac:dyDescent="0.25">
      <c r="A46" s="81" t="s">
        <v>79</v>
      </c>
      <c r="B46" s="81" t="s">
        <v>397</v>
      </c>
      <c r="C46" s="84"/>
      <c r="D46" s="183"/>
      <c r="E46" s="83" t="s">
        <v>283</v>
      </c>
      <c r="F46" s="183">
        <v>6</v>
      </c>
      <c r="G46" s="69">
        <f t="shared" si="14"/>
        <v>143</v>
      </c>
      <c r="H46" s="70">
        <v>11</v>
      </c>
      <c r="I46" s="69">
        <f t="shared" si="15"/>
        <v>132</v>
      </c>
      <c r="J46" s="69">
        <f t="shared" si="16"/>
        <v>124</v>
      </c>
      <c r="K46" s="183">
        <v>100</v>
      </c>
      <c r="L46" s="183">
        <v>20</v>
      </c>
      <c r="M46" s="183"/>
      <c r="N46" s="183">
        <v>2</v>
      </c>
      <c r="O46" s="183">
        <v>6</v>
      </c>
      <c r="P46" s="205"/>
      <c r="Q46" s="205"/>
      <c r="R46" s="183"/>
      <c r="S46" s="183"/>
      <c r="T46" s="183">
        <f>17*4</f>
        <v>68</v>
      </c>
      <c r="U46" s="183">
        <f>14*4</f>
        <v>56</v>
      </c>
      <c r="V46" s="183"/>
      <c r="W46" s="183"/>
    </row>
    <row r="47" spans="1:23" ht="21.75" customHeight="1" x14ac:dyDescent="0.25">
      <c r="A47" s="81" t="s">
        <v>80</v>
      </c>
      <c r="B47" s="85" t="s">
        <v>398</v>
      </c>
      <c r="C47" s="84"/>
      <c r="D47" s="183">
        <v>6</v>
      </c>
      <c r="E47" s="83" t="s">
        <v>283</v>
      </c>
      <c r="F47" s="185"/>
      <c r="G47" s="69">
        <f t="shared" si="14"/>
        <v>107</v>
      </c>
      <c r="H47" s="70"/>
      <c r="I47" s="69">
        <f t="shared" si="15"/>
        <v>107</v>
      </c>
      <c r="J47" s="69">
        <f t="shared" si="16"/>
        <v>107</v>
      </c>
      <c r="K47" s="183">
        <v>86</v>
      </c>
      <c r="L47" s="183"/>
      <c r="M47" s="183"/>
      <c r="N47" s="183"/>
      <c r="O47" s="183"/>
      <c r="P47" s="205"/>
      <c r="Q47" s="205"/>
      <c r="R47" s="183"/>
      <c r="S47" s="183"/>
      <c r="T47" s="183">
        <f>17*3</f>
        <v>51</v>
      </c>
      <c r="U47" s="183">
        <f>14*4</f>
        <v>56</v>
      </c>
      <c r="V47" s="183"/>
      <c r="W47" s="183"/>
    </row>
    <row r="48" spans="1:23" ht="19.5" customHeight="1" x14ac:dyDescent="0.25">
      <c r="A48" s="81" t="s">
        <v>165</v>
      </c>
      <c r="B48" s="81" t="s">
        <v>128</v>
      </c>
      <c r="C48" s="84">
        <v>4</v>
      </c>
      <c r="D48" s="183"/>
      <c r="E48" s="83" t="s">
        <v>0</v>
      </c>
      <c r="F48" s="183"/>
      <c r="G48" s="69">
        <f t="shared" si="14"/>
        <v>52</v>
      </c>
      <c r="H48" s="70"/>
      <c r="I48" s="69">
        <f t="shared" si="15"/>
        <v>52</v>
      </c>
      <c r="J48" s="69">
        <f t="shared" si="16"/>
        <v>52</v>
      </c>
      <c r="K48" s="183">
        <v>26</v>
      </c>
      <c r="L48" s="183"/>
      <c r="M48" s="183"/>
      <c r="N48" s="183"/>
      <c r="O48" s="183"/>
      <c r="P48" s="205"/>
      <c r="Q48" s="205"/>
      <c r="R48" s="183">
        <v>0</v>
      </c>
      <c r="S48" s="183">
        <f>13*4</f>
        <v>52</v>
      </c>
      <c r="T48" s="183"/>
      <c r="U48" s="183"/>
      <c r="V48" s="183">
        <f>17*0</f>
        <v>0</v>
      </c>
      <c r="W48" s="183"/>
    </row>
    <row r="49" spans="1:23" ht="19.5" customHeight="1" x14ac:dyDescent="0.25">
      <c r="A49" s="81" t="s">
        <v>166</v>
      </c>
      <c r="B49" s="81" t="s">
        <v>59</v>
      </c>
      <c r="C49" s="84"/>
      <c r="D49" s="183">
        <v>6</v>
      </c>
      <c r="E49" s="83" t="s">
        <v>283</v>
      </c>
      <c r="F49" s="183"/>
      <c r="G49" s="69">
        <f t="shared" si="14"/>
        <v>76</v>
      </c>
      <c r="H49" s="70"/>
      <c r="I49" s="69">
        <f t="shared" si="15"/>
        <v>76</v>
      </c>
      <c r="J49" s="69">
        <f t="shared" si="16"/>
        <v>76</v>
      </c>
      <c r="K49" s="183">
        <v>62</v>
      </c>
      <c r="L49" s="183"/>
      <c r="M49" s="183"/>
      <c r="N49" s="183"/>
      <c r="O49" s="183"/>
      <c r="P49" s="207"/>
      <c r="Q49" s="205"/>
      <c r="R49" s="183"/>
      <c r="S49" s="183"/>
      <c r="T49" s="183">
        <f>17*2</f>
        <v>34</v>
      </c>
      <c r="U49" s="183">
        <f>14*3</f>
        <v>42</v>
      </c>
      <c r="V49" s="183"/>
      <c r="W49" s="183"/>
    </row>
    <row r="50" spans="1:23" s="78" customFormat="1" ht="19.5" customHeight="1" x14ac:dyDescent="0.25">
      <c r="A50" s="41" t="s">
        <v>81</v>
      </c>
      <c r="B50" s="51" t="s">
        <v>38</v>
      </c>
      <c r="C50" s="86"/>
      <c r="D50" s="53"/>
      <c r="E50" s="53"/>
      <c r="F50" s="77"/>
      <c r="G50" s="87">
        <f>G51+G58+G62+G67+G70</f>
        <v>2702</v>
      </c>
      <c r="H50" s="87">
        <f t="shared" ref="H50:O50" si="29">H51+H58+H62+H67+H70</f>
        <v>92</v>
      </c>
      <c r="I50" s="87">
        <f t="shared" si="29"/>
        <v>1494</v>
      </c>
      <c r="J50" s="87">
        <f t="shared" si="29"/>
        <v>1421</v>
      </c>
      <c r="K50" s="87">
        <f t="shared" si="29"/>
        <v>1144</v>
      </c>
      <c r="L50" s="87">
        <f t="shared" si="29"/>
        <v>40</v>
      </c>
      <c r="M50" s="87">
        <f>M51+M58+M62+M67+M70</f>
        <v>1116</v>
      </c>
      <c r="N50" s="87">
        <f t="shared" si="29"/>
        <v>26</v>
      </c>
      <c r="O50" s="87">
        <f t="shared" si="29"/>
        <v>47</v>
      </c>
      <c r="P50" s="208">
        <f>P51+P58+P62+P67+P70</f>
        <v>0</v>
      </c>
      <c r="Q50" s="208">
        <f t="shared" ref="Q50:W50" si="30">Q51+Q58+Q62+Q67+Q70</f>
        <v>0</v>
      </c>
      <c r="R50" s="87">
        <f t="shared" si="30"/>
        <v>289</v>
      </c>
      <c r="S50" s="87">
        <f t="shared" si="30"/>
        <v>454</v>
      </c>
      <c r="T50" s="87">
        <f t="shared" si="30"/>
        <v>238</v>
      </c>
      <c r="U50" s="87">
        <f t="shared" si="30"/>
        <v>512</v>
      </c>
      <c r="V50" s="87">
        <f t="shared" si="30"/>
        <v>540</v>
      </c>
      <c r="W50" s="87">
        <f t="shared" si="30"/>
        <v>504</v>
      </c>
    </row>
    <row r="51" spans="1:23" ht="34.5" customHeight="1" x14ac:dyDescent="0.25">
      <c r="A51" s="41" t="s">
        <v>82</v>
      </c>
      <c r="B51" s="51" t="s">
        <v>167</v>
      </c>
      <c r="C51" s="84"/>
      <c r="D51" s="182"/>
      <c r="E51" s="182"/>
      <c r="F51" s="83"/>
      <c r="G51" s="67">
        <f>SUM(G52:G57)</f>
        <v>651</v>
      </c>
      <c r="H51" s="67">
        <f t="shared" ref="H51:M51" si="31">SUM(H52:H57)</f>
        <v>24</v>
      </c>
      <c r="I51" s="67">
        <f t="shared" si="31"/>
        <v>375</v>
      </c>
      <c r="J51" s="67">
        <f t="shared" si="31"/>
        <v>359</v>
      </c>
      <c r="K51" s="67">
        <f t="shared" si="31"/>
        <v>290</v>
      </c>
      <c r="L51" s="67">
        <f t="shared" si="31"/>
        <v>0</v>
      </c>
      <c r="M51" s="67">
        <f t="shared" si="31"/>
        <v>252</v>
      </c>
      <c r="N51" s="52">
        <f t="shared" ref="N51:O51" si="32">SUM(N52:N56)</f>
        <v>8</v>
      </c>
      <c r="O51" s="52">
        <f t="shared" si="32"/>
        <v>8</v>
      </c>
      <c r="P51" s="207">
        <f>SUM(P52:P57)</f>
        <v>0</v>
      </c>
      <c r="Q51" s="207">
        <f t="shared" ref="Q51:W51" si="33">SUM(Q52:Q57)</f>
        <v>0</v>
      </c>
      <c r="R51" s="52">
        <f t="shared" si="33"/>
        <v>255</v>
      </c>
      <c r="S51" s="52">
        <f t="shared" si="33"/>
        <v>356</v>
      </c>
      <c r="T51" s="52">
        <f t="shared" si="33"/>
        <v>0</v>
      </c>
      <c r="U51" s="52">
        <f t="shared" si="33"/>
        <v>0</v>
      </c>
      <c r="V51" s="52">
        <f t="shared" si="33"/>
        <v>0</v>
      </c>
      <c r="W51" s="52">
        <f t="shared" si="33"/>
        <v>0</v>
      </c>
    </row>
    <row r="52" spans="1:23" ht="20.25" customHeight="1" x14ac:dyDescent="0.25">
      <c r="A52" s="81" t="s">
        <v>129</v>
      </c>
      <c r="B52" s="49" t="s">
        <v>168</v>
      </c>
      <c r="C52" s="82"/>
      <c r="D52" s="182"/>
      <c r="E52" s="183" t="s">
        <v>280</v>
      </c>
      <c r="F52" s="263" t="s">
        <v>284</v>
      </c>
      <c r="G52" s="69">
        <f t="shared" si="14"/>
        <v>104</v>
      </c>
      <c r="H52" s="70">
        <v>6</v>
      </c>
      <c r="I52" s="69">
        <f t="shared" si="15"/>
        <v>98</v>
      </c>
      <c r="J52" s="69">
        <f t="shared" si="16"/>
        <v>94</v>
      </c>
      <c r="K52" s="183">
        <v>76</v>
      </c>
      <c r="L52" s="183"/>
      <c r="M52" s="183"/>
      <c r="N52" s="183">
        <v>2</v>
      </c>
      <c r="O52" s="183">
        <v>2</v>
      </c>
      <c r="P52" s="205"/>
      <c r="Q52" s="205"/>
      <c r="R52" s="183">
        <f>17*4</f>
        <v>68</v>
      </c>
      <c r="S52" s="183">
        <f>13*2</f>
        <v>26</v>
      </c>
      <c r="T52" s="183"/>
      <c r="U52" s="183"/>
      <c r="V52" s="183"/>
      <c r="W52" s="183"/>
    </row>
    <row r="53" spans="1:23" ht="20.25" customHeight="1" x14ac:dyDescent="0.25">
      <c r="A53" s="81" t="s">
        <v>130</v>
      </c>
      <c r="B53" s="49" t="s">
        <v>169</v>
      </c>
      <c r="C53" s="82"/>
      <c r="D53" s="182"/>
      <c r="E53" s="183" t="s">
        <v>280</v>
      </c>
      <c r="F53" s="264"/>
      <c r="G53" s="69">
        <f t="shared" si="14"/>
        <v>104</v>
      </c>
      <c r="H53" s="70">
        <v>6</v>
      </c>
      <c r="I53" s="69">
        <f t="shared" si="15"/>
        <v>98</v>
      </c>
      <c r="J53" s="69">
        <f t="shared" si="16"/>
        <v>94</v>
      </c>
      <c r="K53" s="183">
        <v>76</v>
      </c>
      <c r="L53" s="183"/>
      <c r="M53" s="183"/>
      <c r="N53" s="183">
        <v>2</v>
      </c>
      <c r="O53" s="183">
        <v>2</v>
      </c>
      <c r="P53" s="205"/>
      <c r="Q53" s="205"/>
      <c r="R53" s="183">
        <f>17*4</f>
        <v>68</v>
      </c>
      <c r="S53" s="183">
        <f>13*2</f>
        <v>26</v>
      </c>
      <c r="T53" s="183"/>
      <c r="U53" s="183"/>
      <c r="V53" s="183"/>
      <c r="W53" s="183"/>
    </row>
    <row r="54" spans="1:23" ht="35.25" customHeight="1" x14ac:dyDescent="0.25">
      <c r="A54" s="81" t="s">
        <v>131</v>
      </c>
      <c r="B54" s="49" t="s">
        <v>171</v>
      </c>
      <c r="C54" s="84"/>
      <c r="D54" s="182"/>
      <c r="E54" s="183" t="s">
        <v>280</v>
      </c>
      <c r="F54" s="264"/>
      <c r="G54" s="69">
        <f t="shared" si="14"/>
        <v>104</v>
      </c>
      <c r="H54" s="70">
        <v>6</v>
      </c>
      <c r="I54" s="69">
        <f t="shared" si="15"/>
        <v>98</v>
      </c>
      <c r="J54" s="69">
        <f t="shared" si="16"/>
        <v>94</v>
      </c>
      <c r="K54" s="183">
        <v>76</v>
      </c>
      <c r="L54" s="183"/>
      <c r="M54" s="183"/>
      <c r="N54" s="183">
        <v>2</v>
      </c>
      <c r="O54" s="183">
        <v>2</v>
      </c>
      <c r="P54" s="205"/>
      <c r="Q54" s="205"/>
      <c r="R54" s="183">
        <f>17*4</f>
        <v>68</v>
      </c>
      <c r="S54" s="183">
        <f>13*2</f>
        <v>26</v>
      </c>
      <c r="T54" s="183"/>
      <c r="U54" s="183"/>
      <c r="V54" s="183"/>
      <c r="W54" s="183"/>
    </row>
    <row r="55" spans="1:23" ht="33.75" customHeight="1" x14ac:dyDescent="0.25">
      <c r="A55" s="81" t="s">
        <v>132</v>
      </c>
      <c r="B55" s="49" t="s">
        <v>94</v>
      </c>
      <c r="C55" s="84"/>
      <c r="D55" s="182"/>
      <c r="E55" s="183">
        <v>3.4</v>
      </c>
      <c r="F55" s="265"/>
      <c r="G55" s="69">
        <f t="shared" si="14"/>
        <v>87</v>
      </c>
      <c r="H55" s="70">
        <v>6</v>
      </c>
      <c r="I55" s="69">
        <f t="shared" si="15"/>
        <v>81</v>
      </c>
      <c r="J55" s="69">
        <f t="shared" si="16"/>
        <v>77</v>
      </c>
      <c r="K55" s="183">
        <v>62</v>
      </c>
      <c r="L55" s="183"/>
      <c r="M55" s="183"/>
      <c r="N55" s="183">
        <v>2</v>
      </c>
      <c r="O55" s="183">
        <v>2</v>
      </c>
      <c r="P55" s="205"/>
      <c r="Q55" s="205"/>
      <c r="R55" s="183">
        <f>17*3</f>
        <v>51</v>
      </c>
      <c r="S55" s="183">
        <f>13*2</f>
        <v>26</v>
      </c>
      <c r="T55" s="183"/>
      <c r="U55" s="183"/>
      <c r="V55" s="183"/>
      <c r="W55" s="183"/>
    </row>
    <row r="56" spans="1:23" ht="20.25" customHeight="1" x14ac:dyDescent="0.25">
      <c r="A56" s="81" t="s">
        <v>385</v>
      </c>
      <c r="B56" s="85" t="s">
        <v>399</v>
      </c>
      <c r="C56" s="84"/>
      <c r="D56" s="183">
        <v>4</v>
      </c>
      <c r="E56" s="183"/>
      <c r="F56" s="48"/>
      <c r="G56" s="69">
        <f>M56</f>
        <v>72</v>
      </c>
      <c r="H56" s="70"/>
      <c r="I56" s="69"/>
      <c r="J56" s="69"/>
      <c r="K56" s="183"/>
      <c r="L56" s="183"/>
      <c r="M56" s="183">
        <f>SUM(P56:W56)</f>
        <v>72</v>
      </c>
      <c r="N56" s="183"/>
      <c r="O56" s="183"/>
      <c r="P56" s="207"/>
      <c r="Q56" s="205"/>
      <c r="R56" s="183"/>
      <c r="S56" s="183">
        <v>72</v>
      </c>
      <c r="T56" s="183"/>
      <c r="U56" s="183"/>
      <c r="V56" s="183"/>
      <c r="W56" s="183"/>
    </row>
    <row r="57" spans="1:23" ht="20.25" customHeight="1" x14ac:dyDescent="0.25">
      <c r="A57" s="81" t="s">
        <v>384</v>
      </c>
      <c r="B57" s="85" t="s">
        <v>386</v>
      </c>
      <c r="C57" s="84"/>
      <c r="D57" s="183">
        <v>4</v>
      </c>
      <c r="E57" s="183"/>
      <c r="F57" s="48"/>
      <c r="G57" s="69">
        <f>M57</f>
        <v>180</v>
      </c>
      <c r="H57" s="70"/>
      <c r="I57" s="69"/>
      <c r="J57" s="69"/>
      <c r="K57" s="183"/>
      <c r="L57" s="183"/>
      <c r="M57" s="183">
        <f>SUM(P57:W57)</f>
        <v>180</v>
      </c>
      <c r="N57" s="183"/>
      <c r="O57" s="183"/>
      <c r="P57" s="207"/>
      <c r="Q57" s="205"/>
      <c r="R57" s="183"/>
      <c r="S57" s="183">
        <v>180</v>
      </c>
      <c r="T57" s="183"/>
      <c r="U57" s="183"/>
      <c r="V57" s="183"/>
      <c r="W57" s="183"/>
    </row>
    <row r="58" spans="1:23" ht="34.5" customHeight="1" x14ac:dyDescent="0.25">
      <c r="A58" s="129" t="s">
        <v>251</v>
      </c>
      <c r="B58" s="129" t="s">
        <v>170</v>
      </c>
      <c r="C58" s="84"/>
      <c r="D58" s="183"/>
      <c r="E58" s="183"/>
      <c r="F58" s="48"/>
      <c r="G58" s="87">
        <f>SUM(G59:G61)</f>
        <v>473</v>
      </c>
      <c r="H58" s="87">
        <f t="shared" ref="H58:O58" si="34">SUM(H59:H61)</f>
        <v>12</v>
      </c>
      <c r="I58" s="87">
        <f>SUM(I59:I61)</f>
        <v>317</v>
      </c>
      <c r="J58" s="87">
        <f t="shared" si="34"/>
        <v>307</v>
      </c>
      <c r="K58" s="87">
        <f t="shared" si="34"/>
        <v>250</v>
      </c>
      <c r="L58" s="87">
        <f t="shared" si="34"/>
        <v>0</v>
      </c>
      <c r="M58" s="87">
        <f t="shared" si="34"/>
        <v>144</v>
      </c>
      <c r="N58" s="87">
        <f t="shared" si="34"/>
        <v>4</v>
      </c>
      <c r="O58" s="87">
        <f t="shared" si="34"/>
        <v>6</v>
      </c>
      <c r="P58" s="208">
        <f>SUM(P59:P61)</f>
        <v>0</v>
      </c>
      <c r="Q58" s="208">
        <f t="shared" ref="Q58:W58" si="35">SUM(Q59:Q61)</f>
        <v>0</v>
      </c>
      <c r="R58" s="87">
        <f t="shared" si="35"/>
        <v>0</v>
      </c>
      <c r="S58" s="87">
        <f t="shared" si="35"/>
        <v>0</v>
      </c>
      <c r="T58" s="87">
        <f t="shared" si="35"/>
        <v>153</v>
      </c>
      <c r="U58" s="87">
        <f t="shared" si="35"/>
        <v>298</v>
      </c>
      <c r="V58" s="87">
        <f t="shared" si="35"/>
        <v>0</v>
      </c>
      <c r="W58" s="87">
        <f t="shared" si="35"/>
        <v>0</v>
      </c>
    </row>
    <row r="59" spans="1:23" ht="40.5" customHeight="1" x14ac:dyDescent="0.25">
      <c r="A59" s="130" t="s">
        <v>249</v>
      </c>
      <c r="B59" s="130" t="s">
        <v>180</v>
      </c>
      <c r="C59" s="84"/>
      <c r="D59" s="183"/>
      <c r="E59" s="183" t="s">
        <v>283</v>
      </c>
      <c r="F59" s="266" t="s">
        <v>198</v>
      </c>
      <c r="G59" s="69">
        <f t="shared" si="14"/>
        <v>163</v>
      </c>
      <c r="H59" s="70">
        <v>6</v>
      </c>
      <c r="I59" s="69">
        <f t="shared" si="15"/>
        <v>157</v>
      </c>
      <c r="J59" s="69">
        <f t="shared" si="16"/>
        <v>152</v>
      </c>
      <c r="K59" s="183">
        <v>126</v>
      </c>
      <c r="L59" s="183"/>
      <c r="M59" s="183"/>
      <c r="N59" s="183">
        <v>2</v>
      </c>
      <c r="O59" s="183">
        <v>3</v>
      </c>
      <c r="P59" s="205"/>
      <c r="Q59" s="205"/>
      <c r="R59" s="183"/>
      <c r="S59" s="183"/>
      <c r="T59" s="183">
        <f>17*4</f>
        <v>68</v>
      </c>
      <c r="U59" s="183">
        <f>14*6</f>
        <v>84</v>
      </c>
      <c r="V59" s="183"/>
      <c r="W59" s="183"/>
    </row>
    <row r="60" spans="1:23" ht="33.75" customHeight="1" x14ac:dyDescent="0.25">
      <c r="A60" s="130" t="s">
        <v>250</v>
      </c>
      <c r="B60" s="131" t="s">
        <v>181</v>
      </c>
      <c r="C60" s="84"/>
      <c r="D60" s="183"/>
      <c r="E60" s="183" t="s">
        <v>283</v>
      </c>
      <c r="F60" s="268"/>
      <c r="G60" s="69">
        <f t="shared" si="14"/>
        <v>166</v>
      </c>
      <c r="H60" s="70">
        <v>6</v>
      </c>
      <c r="I60" s="69">
        <f t="shared" si="15"/>
        <v>160</v>
      </c>
      <c r="J60" s="69">
        <f t="shared" si="16"/>
        <v>155</v>
      </c>
      <c r="K60" s="183">
        <v>124</v>
      </c>
      <c r="L60" s="183"/>
      <c r="M60" s="183"/>
      <c r="N60" s="183">
        <v>2</v>
      </c>
      <c r="O60" s="183">
        <v>3</v>
      </c>
      <c r="P60" s="205"/>
      <c r="Q60" s="205"/>
      <c r="R60" s="183"/>
      <c r="S60" s="183"/>
      <c r="T60" s="183">
        <f>17*5</f>
        <v>85</v>
      </c>
      <c r="U60" s="183">
        <f>14*5</f>
        <v>70</v>
      </c>
      <c r="V60" s="183"/>
      <c r="W60" s="183"/>
    </row>
    <row r="61" spans="1:23" ht="20.25" customHeight="1" x14ac:dyDescent="0.25">
      <c r="A61" s="130" t="s">
        <v>369</v>
      </c>
      <c r="B61" s="130" t="s">
        <v>134</v>
      </c>
      <c r="C61" s="84"/>
      <c r="D61" s="183">
        <v>6</v>
      </c>
      <c r="E61" s="183"/>
      <c r="F61" s="48"/>
      <c r="G61" s="69">
        <f>M61</f>
        <v>144</v>
      </c>
      <c r="H61" s="70"/>
      <c r="I61" s="69"/>
      <c r="J61" s="69"/>
      <c r="K61" s="183"/>
      <c r="L61" s="183"/>
      <c r="M61" s="183">
        <f>SUM(P61:W61)</f>
        <v>144</v>
      </c>
      <c r="N61" s="183"/>
      <c r="O61" s="183"/>
      <c r="P61" s="207"/>
      <c r="Q61" s="205"/>
      <c r="R61" s="183"/>
      <c r="S61" s="183"/>
      <c r="T61" s="183"/>
      <c r="U61" s="183">
        <v>144</v>
      </c>
      <c r="V61" s="183"/>
      <c r="W61" s="183"/>
    </row>
    <row r="62" spans="1:23" ht="34.5" customHeight="1" x14ac:dyDescent="0.25">
      <c r="A62" s="132" t="s">
        <v>252</v>
      </c>
      <c r="B62" s="132" t="s">
        <v>172</v>
      </c>
      <c r="C62" s="84"/>
      <c r="D62" s="183"/>
      <c r="E62" s="183"/>
      <c r="F62" s="48"/>
      <c r="G62" s="87">
        <f>SUM(G63:G66)</f>
        <v>715</v>
      </c>
      <c r="H62" s="87">
        <f t="shared" ref="H62:K62" si="36">SUM(H63:H66)</f>
        <v>28</v>
      </c>
      <c r="I62" s="87">
        <f t="shared" si="36"/>
        <v>435</v>
      </c>
      <c r="J62" s="87">
        <f t="shared" si="36"/>
        <v>420</v>
      </c>
      <c r="K62" s="87">
        <f t="shared" si="36"/>
        <v>336</v>
      </c>
      <c r="L62" s="52">
        <f t="shared" ref="L62:O62" si="37">SUM(L63:L66)</f>
        <v>20</v>
      </c>
      <c r="M62" s="52">
        <f t="shared" si="37"/>
        <v>252</v>
      </c>
      <c r="N62" s="52">
        <f t="shared" si="37"/>
        <v>6</v>
      </c>
      <c r="O62" s="52">
        <f t="shared" si="37"/>
        <v>9</v>
      </c>
      <c r="P62" s="207">
        <f>SUM(P63:P66)</f>
        <v>0</v>
      </c>
      <c r="Q62" s="207">
        <f t="shared" ref="Q62:W62" si="38">SUM(Q63:Q66)</f>
        <v>0</v>
      </c>
      <c r="R62" s="52">
        <f t="shared" si="38"/>
        <v>0</v>
      </c>
      <c r="S62" s="52">
        <f t="shared" si="38"/>
        <v>0</v>
      </c>
      <c r="T62" s="52">
        <f t="shared" si="38"/>
        <v>0</v>
      </c>
      <c r="U62" s="52">
        <f t="shared" si="38"/>
        <v>0</v>
      </c>
      <c r="V62" s="52">
        <f t="shared" si="38"/>
        <v>420</v>
      </c>
      <c r="W62" s="52">
        <f t="shared" si="38"/>
        <v>252</v>
      </c>
    </row>
    <row r="63" spans="1:23" ht="21" customHeight="1" x14ac:dyDescent="0.25">
      <c r="A63" s="133" t="s">
        <v>253</v>
      </c>
      <c r="B63" s="133" t="s">
        <v>173</v>
      </c>
      <c r="C63" s="84"/>
      <c r="D63" s="183"/>
      <c r="E63" s="183">
        <v>7</v>
      </c>
      <c r="F63" s="266" t="s">
        <v>199</v>
      </c>
      <c r="G63" s="69">
        <f t="shared" si="14"/>
        <v>131</v>
      </c>
      <c r="H63" s="70">
        <v>6</v>
      </c>
      <c r="I63" s="69">
        <f t="shared" si="15"/>
        <v>125</v>
      </c>
      <c r="J63" s="69">
        <f t="shared" si="16"/>
        <v>120</v>
      </c>
      <c r="K63" s="183">
        <v>96</v>
      </c>
      <c r="L63" s="183"/>
      <c r="M63" s="183"/>
      <c r="N63" s="183">
        <v>2</v>
      </c>
      <c r="O63" s="183">
        <v>3</v>
      </c>
      <c r="P63" s="205"/>
      <c r="Q63" s="205"/>
      <c r="R63" s="183"/>
      <c r="S63" s="183"/>
      <c r="T63" s="183"/>
      <c r="U63" s="183"/>
      <c r="V63" s="183">
        <f>20*6</f>
        <v>120</v>
      </c>
      <c r="W63" s="183"/>
    </row>
    <row r="64" spans="1:23" ht="20.25" customHeight="1" x14ac:dyDescent="0.25">
      <c r="A64" s="133" t="s">
        <v>254</v>
      </c>
      <c r="B64" s="133" t="s">
        <v>174</v>
      </c>
      <c r="C64" s="84"/>
      <c r="D64" s="183"/>
      <c r="E64" s="183">
        <v>7</v>
      </c>
      <c r="F64" s="267"/>
      <c r="G64" s="69">
        <f t="shared" si="14"/>
        <v>221</v>
      </c>
      <c r="H64" s="70">
        <v>16</v>
      </c>
      <c r="I64" s="69">
        <f t="shared" si="15"/>
        <v>205</v>
      </c>
      <c r="J64" s="69">
        <f t="shared" si="16"/>
        <v>200</v>
      </c>
      <c r="K64" s="183">
        <v>160</v>
      </c>
      <c r="L64" s="183">
        <v>20</v>
      </c>
      <c r="M64" s="183"/>
      <c r="N64" s="183">
        <v>2</v>
      </c>
      <c r="O64" s="183">
        <v>3</v>
      </c>
      <c r="P64" s="205"/>
      <c r="Q64" s="205"/>
      <c r="R64" s="183"/>
      <c r="S64" s="183"/>
      <c r="T64" s="183"/>
      <c r="U64" s="183"/>
      <c r="V64" s="183">
        <f>20*10</f>
        <v>200</v>
      </c>
      <c r="W64" s="183"/>
    </row>
    <row r="65" spans="1:23" ht="20.25" customHeight="1" x14ac:dyDescent="0.25">
      <c r="A65" s="133" t="s">
        <v>255</v>
      </c>
      <c r="B65" s="133" t="s">
        <v>175</v>
      </c>
      <c r="C65" s="84"/>
      <c r="D65" s="183"/>
      <c r="E65" s="183">
        <v>7</v>
      </c>
      <c r="F65" s="268"/>
      <c r="G65" s="69">
        <f t="shared" si="14"/>
        <v>111</v>
      </c>
      <c r="H65" s="70">
        <v>6</v>
      </c>
      <c r="I65" s="69">
        <f t="shared" si="15"/>
        <v>105</v>
      </c>
      <c r="J65" s="69">
        <f t="shared" si="16"/>
        <v>100</v>
      </c>
      <c r="K65" s="183">
        <v>80</v>
      </c>
      <c r="L65" s="183"/>
      <c r="M65" s="183"/>
      <c r="N65" s="183">
        <v>2</v>
      </c>
      <c r="O65" s="183">
        <v>3</v>
      </c>
      <c r="P65" s="205"/>
      <c r="Q65" s="205"/>
      <c r="R65" s="183"/>
      <c r="S65" s="183"/>
      <c r="T65" s="183"/>
      <c r="U65" s="183"/>
      <c r="V65" s="183">
        <f>20*5</f>
        <v>100</v>
      </c>
      <c r="W65" s="183"/>
    </row>
    <row r="66" spans="1:23" ht="20.25" customHeight="1" x14ac:dyDescent="0.25">
      <c r="A66" s="133" t="s">
        <v>256</v>
      </c>
      <c r="B66" s="133" t="s">
        <v>260</v>
      </c>
      <c r="C66" s="84"/>
      <c r="D66" s="183">
        <v>8</v>
      </c>
      <c r="E66" s="183"/>
      <c r="F66" s="48"/>
      <c r="G66" s="69">
        <f>SUM(Q66:W66)</f>
        <v>252</v>
      </c>
      <c r="H66" s="70"/>
      <c r="I66" s="69">
        <f t="shared" si="15"/>
        <v>0</v>
      </c>
      <c r="J66" s="69">
        <f t="shared" si="16"/>
        <v>0</v>
      </c>
      <c r="K66" s="183">
        <v>0</v>
      </c>
      <c r="L66" s="183"/>
      <c r="M66" s="183">
        <f>W66</f>
        <v>252</v>
      </c>
      <c r="N66" s="183"/>
      <c r="O66" s="183"/>
      <c r="P66" s="207"/>
      <c r="Q66" s="205"/>
      <c r="R66" s="183"/>
      <c r="S66" s="183"/>
      <c r="T66" s="183"/>
      <c r="U66" s="183"/>
      <c r="V66" s="183"/>
      <c r="W66" s="183">
        <v>252</v>
      </c>
    </row>
    <row r="67" spans="1:23" s="78" customFormat="1" ht="34.5" customHeight="1" x14ac:dyDescent="0.25">
      <c r="A67" s="129" t="s">
        <v>258</v>
      </c>
      <c r="B67" s="134" t="s">
        <v>176</v>
      </c>
      <c r="C67" s="84"/>
      <c r="D67" s="182"/>
      <c r="E67" s="182"/>
      <c r="F67" s="83"/>
      <c r="G67" s="87">
        <f>SUM(G68:G69)</f>
        <v>396</v>
      </c>
      <c r="H67" s="87">
        <f t="shared" ref="H67:K67" si="39">SUM(H68:H69)</f>
        <v>16</v>
      </c>
      <c r="I67" s="87">
        <f t="shared" si="39"/>
        <v>128</v>
      </c>
      <c r="J67" s="87">
        <f t="shared" si="39"/>
        <v>120</v>
      </c>
      <c r="K67" s="87">
        <f t="shared" si="39"/>
        <v>96</v>
      </c>
      <c r="L67" s="87">
        <f>SUM(L68:L69)</f>
        <v>20</v>
      </c>
      <c r="M67" s="87">
        <f>SUM(M68:M69)</f>
        <v>252</v>
      </c>
      <c r="N67" s="52">
        <f t="shared" ref="N67:O67" si="40">SUM(N68:N69)</f>
        <v>2</v>
      </c>
      <c r="O67" s="52">
        <f t="shared" si="40"/>
        <v>6</v>
      </c>
      <c r="P67" s="207">
        <f>SUM(P68:P69)</f>
        <v>0</v>
      </c>
      <c r="Q67" s="207">
        <f t="shared" ref="Q67:W67" si="41">SUM(Q68:Q69)</f>
        <v>0</v>
      </c>
      <c r="R67" s="52">
        <f t="shared" si="41"/>
        <v>0</v>
      </c>
      <c r="S67" s="52">
        <f t="shared" si="41"/>
        <v>0</v>
      </c>
      <c r="T67" s="52">
        <f t="shared" si="41"/>
        <v>0</v>
      </c>
      <c r="U67" s="52">
        <f t="shared" si="41"/>
        <v>0</v>
      </c>
      <c r="V67" s="52">
        <f t="shared" si="41"/>
        <v>120</v>
      </c>
      <c r="W67" s="52">
        <f t="shared" si="41"/>
        <v>252</v>
      </c>
    </row>
    <row r="68" spans="1:23" ht="21.75" customHeight="1" x14ac:dyDescent="0.25">
      <c r="A68" s="130" t="s">
        <v>257</v>
      </c>
      <c r="B68" s="130" t="s">
        <v>177</v>
      </c>
      <c r="C68" s="84"/>
      <c r="D68" s="182">
        <v>8</v>
      </c>
      <c r="E68" s="182">
        <v>7</v>
      </c>
      <c r="F68" s="83" t="s">
        <v>199</v>
      </c>
      <c r="G68" s="69">
        <f t="shared" si="14"/>
        <v>144</v>
      </c>
      <c r="H68" s="70">
        <v>16</v>
      </c>
      <c r="I68" s="69">
        <f t="shared" si="15"/>
        <v>128</v>
      </c>
      <c r="J68" s="69">
        <f t="shared" si="16"/>
        <v>120</v>
      </c>
      <c r="K68" s="183">
        <v>96</v>
      </c>
      <c r="L68" s="183">
        <v>20</v>
      </c>
      <c r="M68" s="183"/>
      <c r="N68" s="183">
        <v>2</v>
      </c>
      <c r="O68" s="183">
        <v>6</v>
      </c>
      <c r="P68" s="205"/>
      <c r="Q68" s="205"/>
      <c r="R68" s="183"/>
      <c r="S68" s="183"/>
      <c r="T68" s="183"/>
      <c r="U68" s="183"/>
      <c r="V68" s="183">
        <f>20*6</f>
        <v>120</v>
      </c>
      <c r="W68" s="183"/>
    </row>
    <row r="69" spans="1:23" ht="20.25" customHeight="1" x14ac:dyDescent="0.25">
      <c r="A69" s="130" t="s">
        <v>259</v>
      </c>
      <c r="B69" s="130" t="s">
        <v>134</v>
      </c>
      <c r="C69" s="84"/>
      <c r="D69" s="182">
        <v>8</v>
      </c>
      <c r="E69" s="182"/>
      <c r="F69" s="83"/>
      <c r="G69" s="69">
        <f>M69</f>
        <v>252</v>
      </c>
      <c r="H69" s="70"/>
      <c r="I69" s="69"/>
      <c r="J69" s="69"/>
      <c r="K69" s="183"/>
      <c r="L69" s="183"/>
      <c r="M69" s="183">
        <f>N69+O69+P68+Q69+R69+S69+T69+U69+V69+W69</f>
        <v>252</v>
      </c>
      <c r="N69" s="183"/>
      <c r="O69" s="183"/>
      <c r="P69" s="207"/>
      <c r="Q69" s="205"/>
      <c r="R69" s="183"/>
      <c r="S69" s="183"/>
      <c r="T69" s="183"/>
      <c r="U69" s="183"/>
      <c r="V69" s="183"/>
      <c r="W69" s="183">
        <f>7*36</f>
        <v>252</v>
      </c>
    </row>
    <row r="70" spans="1:23" s="78" customFormat="1" ht="36.75" customHeight="1" x14ac:dyDescent="0.25">
      <c r="A70" s="41" t="s">
        <v>178</v>
      </c>
      <c r="B70" s="51" t="s">
        <v>83</v>
      </c>
      <c r="C70" s="84"/>
      <c r="D70" s="182"/>
      <c r="E70" s="182"/>
      <c r="F70" s="83"/>
      <c r="G70" s="87">
        <f>SUM(G71:G76)</f>
        <v>467</v>
      </c>
      <c r="H70" s="87">
        <f t="shared" ref="H70:O70" si="42">SUM(H71:H76)</f>
        <v>12</v>
      </c>
      <c r="I70" s="87">
        <f t="shared" si="42"/>
        <v>239</v>
      </c>
      <c r="J70" s="87">
        <f t="shared" si="42"/>
        <v>215</v>
      </c>
      <c r="K70" s="87">
        <f t="shared" si="42"/>
        <v>172</v>
      </c>
      <c r="L70" s="87">
        <f t="shared" si="42"/>
        <v>0</v>
      </c>
      <c r="M70" s="87">
        <f>SUM(M71:M76)</f>
        <v>216</v>
      </c>
      <c r="N70" s="87">
        <f t="shared" si="42"/>
        <v>6</v>
      </c>
      <c r="O70" s="87">
        <f t="shared" si="42"/>
        <v>18</v>
      </c>
      <c r="P70" s="207">
        <f>SUM(P71:P76)</f>
        <v>0</v>
      </c>
      <c r="Q70" s="207">
        <f t="shared" ref="Q70:W70" si="43">SUM(Q71:Q76)</f>
        <v>0</v>
      </c>
      <c r="R70" s="52">
        <f t="shared" si="43"/>
        <v>34</v>
      </c>
      <c r="S70" s="52">
        <f t="shared" si="43"/>
        <v>98</v>
      </c>
      <c r="T70" s="52">
        <f t="shared" si="43"/>
        <v>85</v>
      </c>
      <c r="U70" s="52">
        <f t="shared" si="43"/>
        <v>214</v>
      </c>
      <c r="V70" s="52">
        <f t="shared" si="43"/>
        <v>0</v>
      </c>
      <c r="W70" s="52">
        <f t="shared" si="43"/>
        <v>0</v>
      </c>
    </row>
    <row r="71" spans="1:23" ht="20.25" customHeight="1" x14ac:dyDescent="0.25">
      <c r="A71" s="102" t="s">
        <v>179</v>
      </c>
      <c r="B71" s="50" t="s">
        <v>244</v>
      </c>
      <c r="C71" s="140"/>
      <c r="D71" s="140"/>
      <c r="E71" s="140" t="s">
        <v>280</v>
      </c>
      <c r="F71" s="140" t="s">
        <v>246</v>
      </c>
      <c r="G71" s="140">
        <f>H71+I71</f>
        <v>72</v>
      </c>
      <c r="H71" s="140">
        <v>4</v>
      </c>
      <c r="I71" s="140">
        <f>J71+N71+O71</f>
        <v>68</v>
      </c>
      <c r="J71" s="140">
        <f>SUM(P71:W71)</f>
        <v>60</v>
      </c>
      <c r="K71" s="140">
        <v>48</v>
      </c>
      <c r="L71" s="140"/>
      <c r="M71" s="140"/>
      <c r="N71" s="140">
        <v>2</v>
      </c>
      <c r="O71" s="140">
        <v>6</v>
      </c>
      <c r="P71" s="205"/>
      <c r="Q71" s="205"/>
      <c r="R71" s="140">
        <f>17*2</f>
        <v>34</v>
      </c>
      <c r="S71" s="183">
        <f>13*2</f>
        <v>26</v>
      </c>
      <c r="T71" s="183"/>
      <c r="U71" s="98"/>
      <c r="V71" s="183"/>
      <c r="W71" s="183"/>
    </row>
    <row r="72" spans="1:23" ht="20.25" customHeight="1" x14ac:dyDescent="0.25">
      <c r="A72" s="102" t="s">
        <v>240</v>
      </c>
      <c r="B72" s="126" t="s">
        <v>235</v>
      </c>
      <c r="C72" s="84"/>
      <c r="D72" s="183"/>
      <c r="E72" s="183" t="s">
        <v>283</v>
      </c>
      <c r="F72" s="83" t="s">
        <v>276</v>
      </c>
      <c r="G72" s="140">
        <f t="shared" ref="G72:G73" si="44">H72+I72</f>
        <v>105</v>
      </c>
      <c r="H72" s="183">
        <v>4</v>
      </c>
      <c r="I72" s="140">
        <f t="shared" ref="I72:I73" si="45">J72+N72+O72</f>
        <v>101</v>
      </c>
      <c r="J72" s="140">
        <f t="shared" ref="J72:J73" si="46">SUM(P72:W72)</f>
        <v>93</v>
      </c>
      <c r="K72" s="183">
        <v>74</v>
      </c>
      <c r="L72" s="183"/>
      <c r="M72" s="183"/>
      <c r="N72" s="183">
        <v>2</v>
      </c>
      <c r="O72" s="183">
        <v>6</v>
      </c>
      <c r="P72" s="205"/>
      <c r="Q72" s="205"/>
      <c r="R72" s="183"/>
      <c r="S72" s="183"/>
      <c r="T72" s="183">
        <f>17*3</f>
        <v>51</v>
      </c>
      <c r="U72" s="183">
        <f>14*3</f>
        <v>42</v>
      </c>
      <c r="V72" s="183"/>
      <c r="W72" s="183"/>
    </row>
    <row r="73" spans="1:23" ht="20.25" customHeight="1" x14ac:dyDescent="0.25">
      <c r="A73" s="102" t="s">
        <v>241</v>
      </c>
      <c r="B73" s="126" t="s">
        <v>245</v>
      </c>
      <c r="C73" s="84"/>
      <c r="D73" s="183"/>
      <c r="E73" s="183" t="s">
        <v>283</v>
      </c>
      <c r="F73" s="83" t="s">
        <v>276</v>
      </c>
      <c r="G73" s="140">
        <f t="shared" si="44"/>
        <v>74</v>
      </c>
      <c r="H73" s="183">
        <v>4</v>
      </c>
      <c r="I73" s="140">
        <f t="shared" si="45"/>
        <v>70</v>
      </c>
      <c r="J73" s="140">
        <f t="shared" si="46"/>
        <v>62</v>
      </c>
      <c r="K73" s="183">
        <v>50</v>
      </c>
      <c r="L73" s="183"/>
      <c r="M73" s="183"/>
      <c r="N73" s="183">
        <v>2</v>
      </c>
      <c r="O73" s="183">
        <v>6</v>
      </c>
      <c r="P73" s="205"/>
      <c r="Q73" s="205"/>
      <c r="R73" s="183"/>
      <c r="S73" s="183"/>
      <c r="T73" s="183">
        <f>17*2</f>
        <v>34</v>
      </c>
      <c r="U73" s="183">
        <f>14*2</f>
        <v>28</v>
      </c>
      <c r="V73" s="183"/>
      <c r="W73" s="183"/>
    </row>
    <row r="74" spans="1:23" ht="20.25" customHeight="1" x14ac:dyDescent="0.25">
      <c r="A74" s="164" t="s">
        <v>238</v>
      </c>
      <c r="B74" s="37" t="s">
        <v>239</v>
      </c>
      <c r="C74" s="84"/>
      <c r="D74" s="183">
        <v>4</v>
      </c>
      <c r="E74" s="183"/>
      <c r="F74" s="83"/>
      <c r="G74" s="140">
        <f>M74</f>
        <v>72</v>
      </c>
      <c r="H74" s="183"/>
      <c r="I74" s="140"/>
      <c r="J74" s="140"/>
      <c r="K74" s="183"/>
      <c r="L74" s="183"/>
      <c r="M74" s="183">
        <f>SUM(P74:W74)</f>
        <v>72</v>
      </c>
      <c r="N74" s="183"/>
      <c r="O74" s="183"/>
      <c r="P74" s="205"/>
      <c r="Q74" s="205"/>
      <c r="R74" s="183"/>
      <c r="S74" s="183">
        <v>72</v>
      </c>
      <c r="T74" s="183"/>
      <c r="U74" s="183"/>
      <c r="V74" s="183"/>
      <c r="W74" s="183"/>
    </row>
    <row r="75" spans="1:23" ht="20.25" customHeight="1" x14ac:dyDescent="0.25">
      <c r="A75" s="164" t="s">
        <v>243</v>
      </c>
      <c r="B75" s="37" t="s">
        <v>182</v>
      </c>
      <c r="C75" s="84"/>
      <c r="D75" s="183">
        <v>4</v>
      </c>
      <c r="E75" s="183"/>
      <c r="F75" s="83"/>
      <c r="G75" s="140">
        <f t="shared" ref="G75:G76" si="47">M75</f>
        <v>72</v>
      </c>
      <c r="H75" s="183"/>
      <c r="I75" s="140"/>
      <c r="J75" s="140"/>
      <c r="K75" s="183"/>
      <c r="L75" s="183"/>
      <c r="M75" s="183">
        <f>SUM(P75:W75)</f>
        <v>72</v>
      </c>
      <c r="N75" s="183"/>
      <c r="O75" s="183"/>
      <c r="P75" s="205"/>
      <c r="Q75" s="205"/>
      <c r="R75" s="183"/>
      <c r="S75" s="183"/>
      <c r="T75" s="183"/>
      <c r="U75" s="183">
        <v>72</v>
      </c>
      <c r="V75" s="183"/>
      <c r="W75" s="183"/>
    </row>
    <row r="76" spans="1:23" ht="21" customHeight="1" x14ac:dyDescent="0.25">
      <c r="A76" s="102" t="s">
        <v>242</v>
      </c>
      <c r="B76" s="37" t="s">
        <v>237</v>
      </c>
      <c r="C76" s="84"/>
      <c r="D76" s="183">
        <v>6</v>
      </c>
      <c r="E76" s="183"/>
      <c r="F76" s="83"/>
      <c r="G76" s="140">
        <f t="shared" si="47"/>
        <v>72</v>
      </c>
      <c r="H76" s="183"/>
      <c r="I76" s="140"/>
      <c r="J76" s="140"/>
      <c r="K76" s="183"/>
      <c r="L76" s="183"/>
      <c r="M76" s="183">
        <f>SUM(P76:W76)</f>
        <v>72</v>
      </c>
      <c r="N76" s="183"/>
      <c r="O76" s="183"/>
      <c r="P76" s="207"/>
      <c r="Q76" s="205"/>
      <c r="R76" s="183"/>
      <c r="S76" s="183"/>
      <c r="T76" s="183"/>
      <c r="U76" s="183">
        <v>72</v>
      </c>
      <c r="V76" s="183"/>
      <c r="W76" s="183"/>
    </row>
    <row r="77" spans="1:23" ht="23.25" customHeight="1" x14ac:dyDescent="0.25">
      <c r="A77" s="141"/>
      <c r="B77" s="54" t="s">
        <v>40</v>
      </c>
      <c r="C77" s="183"/>
      <c r="D77" s="183"/>
      <c r="E77" s="183"/>
      <c r="F77" s="183"/>
      <c r="G77" s="52">
        <f>SUM(H77:W77)</f>
        <v>288</v>
      </c>
      <c r="H77" s="52"/>
      <c r="I77" s="52"/>
      <c r="J77" s="52"/>
      <c r="K77" s="52"/>
      <c r="L77" s="52"/>
      <c r="M77" s="52"/>
      <c r="N77" s="52"/>
      <c r="O77" s="52"/>
      <c r="P77" s="207"/>
      <c r="Q77" s="207">
        <v>72</v>
      </c>
      <c r="R77" s="52"/>
      <c r="S77" s="52">
        <v>72</v>
      </c>
      <c r="T77" s="52"/>
      <c r="U77" s="52">
        <v>72</v>
      </c>
      <c r="V77" s="52"/>
      <c r="W77" s="52">
        <v>72</v>
      </c>
    </row>
    <row r="78" spans="1:23" ht="23.25" customHeight="1" x14ac:dyDescent="0.25">
      <c r="A78" s="141"/>
      <c r="B78" s="54" t="s">
        <v>39</v>
      </c>
      <c r="C78" s="52"/>
      <c r="D78" s="52"/>
      <c r="E78" s="52"/>
      <c r="F78" s="52"/>
      <c r="G78" s="52">
        <f>SUM(H78:W78)</f>
        <v>72</v>
      </c>
      <c r="H78" s="52"/>
      <c r="I78" s="52"/>
      <c r="J78" s="52"/>
      <c r="K78" s="52"/>
      <c r="L78" s="52"/>
      <c r="M78" s="52"/>
      <c r="N78" s="52"/>
      <c r="O78" s="52"/>
      <c r="P78" s="207">
        <f>P56</f>
        <v>0</v>
      </c>
      <c r="Q78" s="207">
        <f t="shared" ref="Q78:W78" si="48">Q56</f>
        <v>0</v>
      </c>
      <c r="R78" s="215">
        <f t="shared" si="48"/>
        <v>0</v>
      </c>
      <c r="S78" s="215">
        <f t="shared" si="48"/>
        <v>72</v>
      </c>
      <c r="T78" s="215">
        <f t="shared" si="48"/>
        <v>0</v>
      </c>
      <c r="U78" s="215">
        <f t="shared" si="48"/>
        <v>0</v>
      </c>
      <c r="V78" s="215">
        <f t="shared" si="48"/>
        <v>0</v>
      </c>
      <c r="W78" s="215">
        <f t="shared" si="48"/>
        <v>0</v>
      </c>
    </row>
    <row r="79" spans="1:23" ht="23.25" customHeight="1" x14ac:dyDescent="0.25">
      <c r="A79" s="141"/>
      <c r="B79" s="54" t="s">
        <v>137</v>
      </c>
      <c r="C79" s="52"/>
      <c r="D79" s="52"/>
      <c r="E79" s="52"/>
      <c r="F79" s="52"/>
      <c r="G79" s="52">
        <f>SUM(P79:W79)</f>
        <v>1044</v>
      </c>
      <c r="H79" s="52"/>
      <c r="I79" s="52"/>
      <c r="J79" s="52"/>
      <c r="K79" s="52"/>
      <c r="L79" s="52"/>
      <c r="M79" s="52"/>
      <c r="N79" s="52"/>
      <c r="O79" s="52"/>
      <c r="P79" s="207">
        <f>P57+P61+P66+P69+P74+P75+P76</f>
        <v>0</v>
      </c>
      <c r="Q79" s="207">
        <f t="shared" ref="Q79:W79" si="49">Q57+Q61+Q66+Q69+Q74+Q75+Q76</f>
        <v>0</v>
      </c>
      <c r="R79" s="215">
        <f t="shared" si="49"/>
        <v>0</v>
      </c>
      <c r="S79" s="215">
        <f t="shared" si="49"/>
        <v>252</v>
      </c>
      <c r="T79" s="215">
        <f t="shared" si="49"/>
        <v>0</v>
      </c>
      <c r="U79" s="215">
        <f t="shared" si="49"/>
        <v>288</v>
      </c>
      <c r="V79" s="215">
        <f t="shared" si="49"/>
        <v>0</v>
      </c>
      <c r="W79" s="215">
        <f t="shared" si="49"/>
        <v>504</v>
      </c>
    </row>
    <row r="80" spans="1:23" ht="23.25" customHeight="1" x14ac:dyDescent="0.25">
      <c r="A80" s="141"/>
      <c r="B80" s="54" t="s">
        <v>41</v>
      </c>
      <c r="C80" s="52"/>
      <c r="D80" s="52"/>
      <c r="E80" s="52"/>
      <c r="F80" s="52"/>
      <c r="G80" s="52">
        <f>G79+G78</f>
        <v>1116</v>
      </c>
      <c r="H80" s="52"/>
      <c r="I80" s="52"/>
      <c r="J80" s="52"/>
      <c r="K80" s="52"/>
      <c r="L80" s="52"/>
      <c r="M80" s="52"/>
      <c r="N80" s="52"/>
      <c r="O80" s="52"/>
      <c r="P80" s="207">
        <f>P78+P79</f>
        <v>0</v>
      </c>
      <c r="Q80" s="207">
        <f t="shared" ref="Q80:W80" si="50">Q78+Q79</f>
        <v>0</v>
      </c>
      <c r="R80" s="215">
        <f t="shared" si="50"/>
        <v>0</v>
      </c>
      <c r="S80" s="215">
        <f t="shared" si="50"/>
        <v>324</v>
      </c>
      <c r="T80" s="215">
        <f t="shared" si="50"/>
        <v>0</v>
      </c>
      <c r="U80" s="215">
        <f t="shared" si="50"/>
        <v>288</v>
      </c>
      <c r="V80" s="215">
        <f t="shared" si="50"/>
        <v>0</v>
      </c>
      <c r="W80" s="215">
        <f t="shared" si="50"/>
        <v>504</v>
      </c>
    </row>
    <row r="81" spans="1:23" ht="23.25" customHeight="1" x14ac:dyDescent="0.25">
      <c r="A81" s="141"/>
      <c r="B81" s="54" t="s">
        <v>42</v>
      </c>
      <c r="C81" s="52"/>
      <c r="D81" s="52"/>
      <c r="E81" s="52"/>
      <c r="F81" s="52"/>
      <c r="G81" s="67">
        <f>H13</f>
        <v>119</v>
      </c>
      <c r="H81" s="52"/>
      <c r="I81" s="52"/>
      <c r="J81" s="52"/>
      <c r="K81" s="52"/>
      <c r="L81" s="52"/>
      <c r="M81" s="52"/>
      <c r="N81" s="52"/>
      <c r="O81" s="52"/>
      <c r="P81" s="209"/>
      <c r="Q81" s="207"/>
      <c r="R81" s="52"/>
      <c r="S81" s="52"/>
      <c r="T81" s="52"/>
      <c r="U81" s="52"/>
      <c r="V81" s="52"/>
      <c r="W81" s="52"/>
    </row>
    <row r="82" spans="1:23" ht="23.25" customHeight="1" x14ac:dyDescent="0.25">
      <c r="A82" s="141"/>
      <c r="B82" s="54" t="s">
        <v>91</v>
      </c>
      <c r="C82" s="52"/>
      <c r="D82" s="52"/>
      <c r="E82" s="52"/>
      <c r="F82" s="52"/>
      <c r="G82" s="52">
        <v>36</v>
      </c>
      <c r="H82" s="67"/>
      <c r="I82" s="67"/>
      <c r="J82" s="67"/>
      <c r="K82" s="67"/>
      <c r="L82" s="67"/>
      <c r="M82" s="67"/>
      <c r="N82" s="67"/>
      <c r="O82" s="67"/>
      <c r="P82" s="210">
        <f t="shared" ref="P82:W82" si="51">P13/P8</f>
        <v>36</v>
      </c>
      <c r="Q82" s="210">
        <f t="shared" si="51"/>
        <v>36</v>
      </c>
      <c r="R82" s="128">
        <f t="shared" si="51"/>
        <v>36</v>
      </c>
      <c r="S82" s="128">
        <f t="shared" si="51"/>
        <v>36</v>
      </c>
      <c r="T82" s="128">
        <f t="shared" si="51"/>
        <v>36</v>
      </c>
      <c r="U82" s="128">
        <f t="shared" si="51"/>
        <v>36</v>
      </c>
      <c r="V82" s="128">
        <f t="shared" si="51"/>
        <v>36</v>
      </c>
      <c r="W82" s="128">
        <f t="shared" si="51"/>
        <v>36</v>
      </c>
    </row>
    <row r="83" spans="1:23" ht="23.25" customHeight="1" x14ac:dyDescent="0.25">
      <c r="A83" s="142" t="s">
        <v>43</v>
      </c>
      <c r="B83" s="89" t="s">
        <v>4</v>
      </c>
      <c r="C83" s="183"/>
      <c r="D83" s="183"/>
      <c r="E83" s="183"/>
      <c r="F83" s="183"/>
      <c r="G83" s="52">
        <f t="shared" ref="G83" si="52">SUM(H83:W83)</f>
        <v>216</v>
      </c>
      <c r="H83" s="183"/>
      <c r="I83" s="183"/>
      <c r="J83" s="183"/>
      <c r="K83" s="183"/>
      <c r="L83" s="183"/>
      <c r="M83" s="183"/>
      <c r="N83" s="183"/>
      <c r="O83" s="183"/>
      <c r="P83" s="211"/>
      <c r="Q83" s="205"/>
      <c r="R83" s="183"/>
      <c r="S83" s="183"/>
      <c r="T83" s="183"/>
      <c r="U83" s="52"/>
      <c r="V83" s="52"/>
      <c r="W83" s="52">
        <f t="shared" ref="W83" si="53">6*36</f>
        <v>216</v>
      </c>
    </row>
    <row r="84" spans="1:23" ht="23.25" customHeight="1" x14ac:dyDescent="0.25">
      <c r="A84" s="261" t="s">
        <v>44</v>
      </c>
      <c r="B84" s="261"/>
      <c r="C84" s="183"/>
      <c r="D84" s="183"/>
      <c r="E84" s="183"/>
      <c r="F84" s="183"/>
      <c r="G84" s="143">
        <f>G13</f>
        <v>5940</v>
      </c>
      <c r="H84" s="143">
        <f t="shared" ref="H84:W84" si="54">H13</f>
        <v>119</v>
      </c>
      <c r="I84" s="143">
        <f t="shared" si="54"/>
        <v>4489</v>
      </c>
      <c r="J84" s="143">
        <f t="shared" si="54"/>
        <v>4320</v>
      </c>
      <c r="K84" s="143">
        <f t="shared" si="54"/>
        <v>2985</v>
      </c>
      <c r="L84" s="143">
        <f t="shared" si="54"/>
        <v>88</v>
      </c>
      <c r="M84" s="143">
        <f>M13</f>
        <v>1116</v>
      </c>
      <c r="N84" s="143">
        <f t="shared" si="54"/>
        <v>80</v>
      </c>
      <c r="O84" s="143">
        <f t="shared" si="54"/>
        <v>89</v>
      </c>
      <c r="P84" s="211">
        <f t="shared" si="54"/>
        <v>612</v>
      </c>
      <c r="Q84" s="211">
        <f t="shared" si="54"/>
        <v>864</v>
      </c>
      <c r="R84" s="143">
        <f t="shared" si="54"/>
        <v>612</v>
      </c>
      <c r="S84" s="143">
        <f t="shared" si="54"/>
        <v>864</v>
      </c>
      <c r="T84" s="143">
        <f t="shared" si="54"/>
        <v>612</v>
      </c>
      <c r="U84" s="143">
        <f t="shared" si="54"/>
        <v>864</v>
      </c>
      <c r="V84" s="143">
        <f t="shared" si="54"/>
        <v>720</v>
      </c>
      <c r="W84" s="143">
        <f t="shared" si="54"/>
        <v>792</v>
      </c>
    </row>
    <row r="85" spans="1:23" ht="23.25" customHeight="1" x14ac:dyDescent="0.25">
      <c r="A85" s="100"/>
      <c r="B85" s="91"/>
      <c r="C85" s="98"/>
      <c r="D85" s="98"/>
      <c r="E85" s="98"/>
      <c r="F85" s="98"/>
      <c r="G85" s="98"/>
      <c r="H85" s="98"/>
      <c r="I85" s="98"/>
      <c r="J85" s="98"/>
      <c r="K85" s="98"/>
      <c r="L85" s="98"/>
      <c r="M85" s="98"/>
      <c r="N85" s="98"/>
      <c r="O85" s="98"/>
      <c r="P85" s="98"/>
      <c r="Q85" s="98"/>
      <c r="R85" s="98"/>
      <c r="S85" s="98"/>
      <c r="T85" s="98"/>
      <c r="U85" s="98"/>
      <c r="V85" s="98"/>
      <c r="W85" s="98"/>
    </row>
    <row r="86" spans="1:23" ht="23.25" customHeight="1" x14ac:dyDescent="0.25">
      <c r="A86" s="90"/>
      <c r="B86" s="91"/>
    </row>
    <row r="87" spans="1:23" ht="35.25" customHeight="1" x14ac:dyDescent="0.25">
      <c r="A87" s="260"/>
      <c r="B87" s="260"/>
    </row>
    <row r="88" spans="1:23" ht="23.25" customHeight="1" x14ac:dyDescent="0.25">
      <c r="A88" s="95"/>
      <c r="B88" s="94"/>
    </row>
  </sheetData>
  <mergeCells count="38">
    <mergeCell ref="W10:W11"/>
    <mergeCell ref="T10:T11"/>
    <mergeCell ref="C2:F10"/>
    <mergeCell ref="S10:S11"/>
    <mergeCell ref="F59:F60"/>
    <mergeCell ref="D37:D38"/>
    <mergeCell ref="F15:F16"/>
    <mergeCell ref="A87:B87"/>
    <mergeCell ref="P10:P11"/>
    <mergeCell ref="Q10:Q11"/>
    <mergeCell ref="R10:R11"/>
    <mergeCell ref="A84:B84"/>
    <mergeCell ref="H6:H11"/>
    <mergeCell ref="I6:O6"/>
    <mergeCell ref="N9:N11"/>
    <mergeCell ref="I7:O7"/>
    <mergeCell ref="J8:O8"/>
    <mergeCell ref="P6:Q6"/>
    <mergeCell ref="D31:D32"/>
    <mergeCell ref="F52:F55"/>
    <mergeCell ref="L9:L11"/>
    <mergeCell ref="F63:F65"/>
    <mergeCell ref="A1:U1"/>
    <mergeCell ref="A2:A11"/>
    <mergeCell ref="B2:B11"/>
    <mergeCell ref="G2:G11"/>
    <mergeCell ref="H2:O5"/>
    <mergeCell ref="R6:S6"/>
    <mergeCell ref="T6:U6"/>
    <mergeCell ref="I8:I11"/>
    <mergeCell ref="J9:J11"/>
    <mergeCell ref="K9:K11"/>
    <mergeCell ref="O9:O11"/>
    <mergeCell ref="M9:M11"/>
    <mergeCell ref="P2:W5"/>
    <mergeCell ref="V6:W6"/>
    <mergeCell ref="U10:U11"/>
    <mergeCell ref="V10:V11"/>
  </mergeCells>
  <phoneticPr fontId="16" type="noConversion"/>
  <pageMargins left="0" right="0" top="0" bottom="0" header="0" footer="0"/>
  <pageSetup paperSize="9" scale="49" fitToHeight="0" orientation="landscape" r:id="rId1"/>
  <rowBreaks count="1" manualBreakCount="1">
    <brk id="49"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view="pageBreakPreview" topLeftCell="A21" zoomScale="130" zoomScaleNormal="100" zoomScaleSheetLayoutView="130" workbookViewId="0">
      <selection activeCell="F6" sqref="F6"/>
    </sheetView>
  </sheetViews>
  <sheetFormatPr defaultRowHeight="18" x14ac:dyDescent="0.25"/>
  <cols>
    <col min="1" max="1" width="5.42578125" style="8" customWidth="1"/>
    <col min="2" max="2" width="71.5703125" style="2" customWidth="1"/>
    <col min="3" max="16384" width="9.140625" style="2"/>
  </cols>
  <sheetData>
    <row r="1" spans="1:2" ht="51.75" customHeight="1" x14ac:dyDescent="0.25">
      <c r="A1" s="273" t="s">
        <v>95</v>
      </c>
      <c r="B1" s="273"/>
    </row>
    <row r="2" spans="1:2" x14ac:dyDescent="0.25">
      <c r="A2" s="5" t="s">
        <v>96</v>
      </c>
      <c r="B2" s="4" t="s">
        <v>48</v>
      </c>
    </row>
    <row r="3" spans="1:2" x14ac:dyDescent="0.25">
      <c r="A3" s="6">
        <v>1</v>
      </c>
      <c r="B3" s="59" t="s">
        <v>183</v>
      </c>
    </row>
    <row r="4" spans="1:2" x14ac:dyDescent="0.25">
      <c r="A4" s="6">
        <v>2</v>
      </c>
      <c r="B4" s="59" t="s">
        <v>184</v>
      </c>
    </row>
    <row r="5" spans="1:2" x14ac:dyDescent="0.25">
      <c r="A5" s="6">
        <v>3</v>
      </c>
      <c r="B5" s="59" t="s">
        <v>185</v>
      </c>
    </row>
    <row r="6" spans="1:2" x14ac:dyDescent="0.25">
      <c r="A6" s="6">
        <v>4</v>
      </c>
      <c r="B6" s="59" t="s">
        <v>186</v>
      </c>
    </row>
    <row r="7" spans="1:2" x14ac:dyDescent="0.25">
      <c r="A7" s="6">
        <v>5</v>
      </c>
      <c r="B7" s="59" t="s">
        <v>110</v>
      </c>
    </row>
    <row r="8" spans="1:2" x14ac:dyDescent="0.25">
      <c r="A8" s="6">
        <v>6</v>
      </c>
      <c r="B8" s="59" t="s">
        <v>187</v>
      </c>
    </row>
    <row r="9" spans="1:2" x14ac:dyDescent="0.25">
      <c r="A9" s="6">
        <v>7</v>
      </c>
      <c r="B9" s="59" t="s">
        <v>188</v>
      </c>
    </row>
    <row r="10" spans="1:2" x14ac:dyDescent="0.25">
      <c r="A10" s="6">
        <v>8</v>
      </c>
      <c r="B10" s="60" t="s">
        <v>189</v>
      </c>
    </row>
    <row r="11" spans="1:2" x14ac:dyDescent="0.25">
      <c r="A11" s="6">
        <v>9</v>
      </c>
      <c r="B11" s="15" t="s">
        <v>190</v>
      </c>
    </row>
    <row r="12" spans="1:2" x14ac:dyDescent="0.25">
      <c r="A12" s="6">
        <v>10</v>
      </c>
      <c r="B12" s="60" t="s">
        <v>191</v>
      </c>
    </row>
    <row r="13" spans="1:2" x14ac:dyDescent="0.25">
      <c r="A13" s="6">
        <v>11</v>
      </c>
      <c r="B13" s="60" t="s">
        <v>192</v>
      </c>
    </row>
    <row r="14" spans="1:2" x14ac:dyDescent="0.25">
      <c r="A14" s="6">
        <v>12</v>
      </c>
      <c r="B14" s="15" t="s">
        <v>201</v>
      </c>
    </row>
    <row r="15" spans="1:2" x14ac:dyDescent="0.25">
      <c r="A15" s="6">
        <v>13</v>
      </c>
      <c r="B15" s="59" t="s">
        <v>193</v>
      </c>
    </row>
    <row r="16" spans="1:2" x14ac:dyDescent="0.25">
      <c r="A16" s="7"/>
      <c r="B16" s="3" t="s">
        <v>112</v>
      </c>
    </row>
    <row r="17" spans="1:2" x14ac:dyDescent="0.25">
      <c r="A17" s="7">
        <v>1</v>
      </c>
      <c r="B17" s="61" t="s">
        <v>194</v>
      </c>
    </row>
    <row r="18" spans="1:2" x14ac:dyDescent="0.25">
      <c r="A18" s="7">
        <v>2</v>
      </c>
      <c r="B18" s="62" t="s">
        <v>195</v>
      </c>
    </row>
    <row r="19" spans="1:2" x14ac:dyDescent="0.25">
      <c r="A19" s="7">
        <v>3</v>
      </c>
      <c r="B19" s="61" t="s">
        <v>196</v>
      </c>
    </row>
    <row r="20" spans="1:2" x14ac:dyDescent="0.25">
      <c r="A20" s="7">
        <v>4</v>
      </c>
      <c r="B20" s="61" t="s">
        <v>197</v>
      </c>
    </row>
    <row r="21" spans="1:2" x14ac:dyDescent="0.25">
      <c r="A21" s="7">
        <v>5</v>
      </c>
      <c r="B21" s="62" t="s">
        <v>111</v>
      </c>
    </row>
    <row r="22" spans="1:2" x14ac:dyDescent="0.25">
      <c r="A22" s="7"/>
      <c r="B22" s="16" t="s">
        <v>115</v>
      </c>
    </row>
    <row r="23" spans="1:2" x14ac:dyDescent="0.25">
      <c r="A23" s="7">
        <v>1</v>
      </c>
      <c r="B23" s="15" t="s">
        <v>103</v>
      </c>
    </row>
    <row r="24" spans="1:2" x14ac:dyDescent="0.25">
      <c r="A24" s="7">
        <v>2</v>
      </c>
      <c r="B24" s="15" t="s">
        <v>113</v>
      </c>
    </row>
    <row r="25" spans="1:2" x14ac:dyDescent="0.25">
      <c r="A25" s="7"/>
      <c r="B25" s="3" t="s">
        <v>101</v>
      </c>
    </row>
    <row r="26" spans="1:2" x14ac:dyDescent="0.25">
      <c r="A26" s="7">
        <v>1</v>
      </c>
      <c r="B26" s="15" t="s">
        <v>102</v>
      </c>
    </row>
    <row r="27" spans="1:2" x14ac:dyDescent="0.25">
      <c r="A27" s="7">
        <v>2</v>
      </c>
      <c r="B27" s="15" t="s">
        <v>114</v>
      </c>
    </row>
    <row r="28" spans="1:2" x14ac:dyDescent="0.25">
      <c r="B28" s="13"/>
    </row>
    <row r="29" spans="1:2" x14ac:dyDescent="0.25">
      <c r="B29" s="13"/>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
  <sheetViews>
    <sheetView view="pageBreakPreview" topLeftCell="A40" zoomScaleNormal="100" zoomScaleSheetLayoutView="100" workbookViewId="0">
      <selection activeCell="AG50" sqref="AG50"/>
    </sheetView>
  </sheetViews>
  <sheetFormatPr defaultColWidth="4.85546875" defaultRowHeight="18" x14ac:dyDescent="0.25"/>
  <cols>
    <col min="1" max="1" width="5.5703125" style="56" customWidth="1"/>
    <col min="2" max="4" width="4.85546875" style="56"/>
    <col min="5" max="11" width="4.85546875" style="55"/>
    <col min="12" max="12" width="5.140625" style="55" bestFit="1" customWidth="1"/>
    <col min="13" max="16" width="4.85546875" style="55"/>
    <col min="17" max="17" width="7.5703125" style="55" customWidth="1"/>
    <col min="18" max="22" width="11.140625" style="55" customWidth="1"/>
    <col min="23" max="23" width="14.85546875" style="55" customWidth="1"/>
    <col min="24" max="27" width="11.140625" style="55" customWidth="1"/>
    <col min="28" max="28" width="9.140625" style="55" customWidth="1"/>
    <col min="29" max="16384" width="4.85546875" style="55"/>
  </cols>
  <sheetData>
    <row r="1" spans="1:28" s="144" customFormat="1" ht="17.25" customHeight="1" x14ac:dyDescent="0.25">
      <c r="A1" s="290" t="s">
        <v>97</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row>
    <row r="2" spans="1:28" s="144" customFormat="1" ht="31.5" customHeight="1" x14ac:dyDescent="0.25">
      <c r="A2" s="308" t="s">
        <v>285</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s="144" customFormat="1" ht="17.25" customHeight="1" x14ac:dyDescent="0.25">
      <c r="A3" s="308" t="s">
        <v>100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s="144" customFormat="1" ht="33.75" customHeight="1" x14ac:dyDescent="0.25">
      <c r="A4" s="308" t="s">
        <v>286</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row>
    <row r="5" spans="1:28" s="144" customFormat="1" ht="32.25" customHeight="1" x14ac:dyDescent="0.25">
      <c r="A5" s="308" t="s">
        <v>287</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row>
    <row r="6" spans="1:28" s="145" customFormat="1" ht="34.5" customHeight="1" x14ac:dyDescent="0.3">
      <c r="A6" s="310" t="s">
        <v>288</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row>
    <row r="7" spans="1:28" s="145" customFormat="1" ht="33.75" customHeight="1" x14ac:dyDescent="0.3">
      <c r="A7" s="310" t="s">
        <v>289</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row>
    <row r="8" spans="1:28" s="145" customFormat="1" ht="34.5" customHeight="1" x14ac:dyDescent="0.3">
      <c r="A8" s="310" t="s">
        <v>290</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row>
    <row r="9" spans="1:28" s="144" customFormat="1" ht="15.75" x14ac:dyDescent="0.25">
      <c r="A9" s="309" t="s">
        <v>291</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row>
    <row r="10" spans="1:28" s="144" customFormat="1" ht="32.25" customHeight="1" x14ac:dyDescent="0.25">
      <c r="A10" s="308" t="s">
        <v>292</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row>
    <row r="11" spans="1:28" s="144" customFormat="1" ht="31.5" customHeight="1" x14ac:dyDescent="0.25">
      <c r="A11" s="289" t="s">
        <v>293</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row>
    <row r="12" spans="1:28" s="144" customFormat="1" ht="18" customHeight="1" x14ac:dyDescent="0.25">
      <c r="A12" s="289" t="s">
        <v>294</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row>
    <row r="13" spans="1:28" s="144" customFormat="1" ht="47.25" customHeight="1" x14ac:dyDescent="0.25">
      <c r="A13" s="289" t="s">
        <v>295</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row>
    <row r="14" spans="1:28" s="144" customFormat="1" ht="33" customHeight="1" x14ac:dyDescent="0.25">
      <c r="A14" s="307" t="s">
        <v>296</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row>
    <row r="15" spans="1:28" s="144" customFormat="1" ht="35.25" customHeight="1" x14ac:dyDescent="0.25">
      <c r="A15" s="307" t="s">
        <v>297</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row>
    <row r="16" spans="1:28" s="289" customFormat="1" ht="15" customHeight="1" x14ac:dyDescent="0.25">
      <c r="A16" s="289" t="s">
        <v>298</v>
      </c>
    </row>
    <row r="17" spans="1:28" s="146" customFormat="1" ht="22.5" customHeight="1" x14ac:dyDescent="0.25">
      <c r="A17" s="290" t="s">
        <v>299</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row>
    <row r="18" spans="1:28" s="144" customFormat="1" ht="21" customHeight="1" x14ac:dyDescent="0.25">
      <c r="A18" s="311" t="s">
        <v>300</v>
      </c>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row>
    <row r="19" spans="1:28" s="147" customFormat="1" ht="20.25" customHeight="1" x14ac:dyDescent="0.25">
      <c r="A19" s="311" t="s">
        <v>301</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row>
    <row r="20" spans="1:28" s="146" customFormat="1" ht="18" customHeight="1" x14ac:dyDescent="0.25">
      <c r="A20" s="290" t="s">
        <v>302</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row>
    <row r="21" spans="1:28" s="144" customFormat="1" ht="63.75" customHeight="1" x14ac:dyDescent="0.25">
      <c r="A21" s="289" t="s">
        <v>303</v>
      </c>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row>
    <row r="22" spans="1:28" s="146" customFormat="1" ht="16.5" customHeight="1" x14ac:dyDescent="0.25">
      <c r="A22" s="290" t="s">
        <v>304</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row>
    <row r="23" spans="1:28" s="144" customFormat="1" ht="31.5" customHeight="1" x14ac:dyDescent="0.25">
      <c r="A23" s="289" t="s">
        <v>305</v>
      </c>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row>
    <row r="24" spans="1:28" s="144" customFormat="1" ht="16.5" customHeight="1" x14ac:dyDescent="0.25">
      <c r="A24" s="290" t="s">
        <v>306</v>
      </c>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row>
    <row r="25" spans="1:28" s="144" customFormat="1" ht="80.25" customHeight="1" x14ac:dyDescent="0.25">
      <c r="A25" s="289" t="s">
        <v>307</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row>
    <row r="26" spans="1:28" s="146" customFormat="1" ht="18.75" customHeight="1" x14ac:dyDescent="0.25">
      <c r="A26" s="290" t="s">
        <v>308</v>
      </c>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row>
    <row r="27" spans="1:28" s="144" customFormat="1" ht="48.75" customHeight="1" x14ac:dyDescent="0.25">
      <c r="A27" s="289" t="s">
        <v>309</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row>
    <row r="28" spans="1:28" s="144" customFormat="1" ht="142.5" customHeight="1" x14ac:dyDescent="0.25">
      <c r="A28" s="289" t="s">
        <v>310</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row>
    <row r="29" spans="1:28" s="148" customFormat="1" ht="18" customHeight="1" x14ac:dyDescent="0.25">
      <c r="A29" s="313" t="s">
        <v>311</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row>
    <row r="30" spans="1:28" s="148" customFormat="1" ht="17.25" customHeight="1" x14ac:dyDescent="0.25">
      <c r="A30" s="314" t="s">
        <v>312</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row>
    <row r="31" spans="1:28" s="148" customFormat="1" ht="54" customHeight="1" x14ac:dyDescent="0.25">
      <c r="A31" s="307" t="s">
        <v>313</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row>
    <row r="32" spans="1:28" s="148" customFormat="1" ht="62.25" customHeight="1" x14ac:dyDescent="0.25">
      <c r="A32" s="307" t="s">
        <v>314</v>
      </c>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row>
    <row r="33" spans="1:28" s="144" customFormat="1" ht="65.25" customHeight="1" x14ac:dyDescent="0.25">
      <c r="A33" s="289" t="s">
        <v>315</v>
      </c>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row>
    <row r="34" spans="1:28" s="146" customFormat="1" ht="16.5" customHeight="1" x14ac:dyDescent="0.25">
      <c r="A34" s="290" t="s">
        <v>316</v>
      </c>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row>
    <row r="35" spans="1:28" s="144" customFormat="1" ht="94.5" customHeight="1" x14ac:dyDescent="0.25">
      <c r="A35" s="312" t="s">
        <v>317</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row>
    <row r="36" spans="1:28" s="149" customFormat="1" ht="18" customHeight="1" x14ac:dyDescent="0.25">
      <c r="A36" s="290" t="s">
        <v>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row>
    <row r="37" spans="1:28" s="149" customFormat="1" ht="48" customHeight="1" x14ac:dyDescent="0.25">
      <c r="A37" s="289" t="s">
        <v>139</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row>
    <row r="38" spans="1:28" s="149" customFormat="1" ht="177" customHeight="1" x14ac:dyDescent="0.25">
      <c r="A38" s="289" t="s">
        <v>318</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row>
    <row r="39" spans="1:28" s="149" customFormat="1" ht="35.25" customHeight="1" x14ac:dyDescent="0.25">
      <c r="A39" s="289" t="s">
        <v>394</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row>
    <row r="40" spans="1:28" s="149" customFormat="1" ht="18" customHeight="1" x14ac:dyDescent="0.25">
      <c r="A40" s="290" t="s">
        <v>99</v>
      </c>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row>
    <row r="41" spans="1:28" s="149" customFormat="1" ht="28.5" customHeight="1" x14ac:dyDescent="0.25">
      <c r="A41" s="291" t="s">
        <v>319</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row>
    <row r="42" spans="1:28" s="149" customFormat="1" ht="24" customHeight="1" x14ac:dyDescent="0.25">
      <c r="A42" s="316" t="s">
        <v>140</v>
      </c>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row>
    <row r="43" spans="1:28" s="149" customFormat="1" ht="65.25" customHeight="1" x14ac:dyDescent="0.25">
      <c r="A43" s="289" t="s">
        <v>320</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row>
    <row r="44" spans="1:28" s="149" customFormat="1" ht="20.25" customHeight="1" x14ac:dyDescent="0.25">
      <c r="A44" s="289" t="s">
        <v>360</v>
      </c>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row>
    <row r="45" spans="1:28" s="149" customFormat="1" ht="20.25" customHeight="1" x14ac:dyDescent="0.25">
      <c r="A45" s="345" t="s">
        <v>141</v>
      </c>
      <c r="B45" s="345"/>
      <c r="C45" s="345"/>
      <c r="D45" s="345"/>
      <c r="E45" s="345"/>
      <c r="F45" s="345"/>
      <c r="G45" s="345"/>
      <c r="H45" s="345"/>
      <c r="I45" s="345"/>
      <c r="J45" s="345"/>
      <c r="K45" s="345"/>
      <c r="L45" s="345"/>
      <c r="M45" s="345"/>
      <c r="N45" s="345"/>
      <c r="O45" s="345"/>
      <c r="P45" s="345"/>
      <c r="Q45" s="345" t="s">
        <v>142</v>
      </c>
      <c r="R45" s="345"/>
      <c r="S45" s="345"/>
      <c r="T45" s="345"/>
      <c r="U45" s="345"/>
      <c r="V45" s="345"/>
      <c r="W45" s="345"/>
      <c r="X45" s="345"/>
      <c r="Y45" s="345"/>
      <c r="Z45" s="345"/>
      <c r="AA45" s="345"/>
      <c r="AB45" s="345"/>
    </row>
    <row r="46" spans="1:28" s="149" customFormat="1" ht="16.5" customHeight="1" x14ac:dyDescent="0.25">
      <c r="A46" s="345"/>
      <c r="B46" s="345"/>
      <c r="C46" s="345"/>
      <c r="D46" s="345"/>
      <c r="E46" s="345"/>
      <c r="F46" s="345"/>
      <c r="G46" s="345"/>
      <c r="H46" s="345"/>
      <c r="I46" s="345"/>
      <c r="J46" s="345"/>
      <c r="K46" s="345"/>
      <c r="L46" s="345"/>
      <c r="M46" s="345"/>
      <c r="N46" s="345"/>
      <c r="O46" s="345"/>
      <c r="P46" s="345"/>
      <c r="Q46" s="345" t="s">
        <v>143</v>
      </c>
      <c r="R46" s="345"/>
      <c r="S46" s="345"/>
      <c r="T46" s="345"/>
      <c r="U46" s="345"/>
      <c r="V46" s="332" t="s">
        <v>144</v>
      </c>
      <c r="W46" s="333"/>
      <c r="X46" s="213">
        <f>V47+V48+V49+V50</f>
        <v>4248</v>
      </c>
      <c r="Y46" s="295" t="s">
        <v>395</v>
      </c>
      <c r="Z46" s="296"/>
      <c r="AA46" s="297"/>
      <c r="AB46" s="212">
        <f>AB47+AB48+AB49+AB50</f>
        <v>1296</v>
      </c>
    </row>
    <row r="47" spans="1:28" s="149" customFormat="1" ht="17.25" customHeight="1" x14ac:dyDescent="0.25">
      <c r="A47" s="320" t="s">
        <v>145</v>
      </c>
      <c r="B47" s="320"/>
      <c r="C47" s="320"/>
      <c r="D47" s="320"/>
      <c r="E47" s="320"/>
      <c r="F47" s="320"/>
      <c r="G47" s="320"/>
      <c r="H47" s="320"/>
      <c r="I47" s="320"/>
      <c r="J47" s="320"/>
      <c r="K47" s="320"/>
      <c r="L47" s="320"/>
      <c r="M47" s="320"/>
      <c r="N47" s="320"/>
      <c r="O47" s="320"/>
      <c r="P47" s="320"/>
      <c r="Q47" s="340" t="s">
        <v>146</v>
      </c>
      <c r="R47" s="341"/>
      <c r="S47" s="342"/>
      <c r="T47" s="340">
        <v>468</v>
      </c>
      <c r="U47" s="342"/>
      <c r="V47" s="315">
        <v>531</v>
      </c>
      <c r="W47" s="315"/>
      <c r="X47" s="315"/>
      <c r="Y47" s="156"/>
      <c r="Z47" s="157"/>
      <c r="AA47" s="157"/>
      <c r="AB47" s="158">
        <f>V47-T47</f>
        <v>63</v>
      </c>
    </row>
    <row r="48" spans="1:28" s="149" customFormat="1" ht="16.5" customHeight="1" x14ac:dyDescent="0.25">
      <c r="A48" s="320" t="s">
        <v>84</v>
      </c>
      <c r="B48" s="320"/>
      <c r="C48" s="320"/>
      <c r="D48" s="320"/>
      <c r="E48" s="320"/>
      <c r="F48" s="320"/>
      <c r="G48" s="320"/>
      <c r="H48" s="320"/>
      <c r="I48" s="320"/>
      <c r="J48" s="320"/>
      <c r="K48" s="320"/>
      <c r="L48" s="320"/>
      <c r="M48" s="320"/>
      <c r="N48" s="320"/>
      <c r="O48" s="320"/>
      <c r="P48" s="320"/>
      <c r="Q48" s="340" t="s">
        <v>146</v>
      </c>
      <c r="R48" s="341"/>
      <c r="S48" s="342"/>
      <c r="T48" s="340">
        <v>144</v>
      </c>
      <c r="U48" s="342"/>
      <c r="V48" s="343">
        <v>171</v>
      </c>
      <c r="W48" s="343"/>
      <c r="X48" s="343"/>
      <c r="Y48" s="156"/>
      <c r="Z48" s="157"/>
      <c r="AA48" s="157"/>
      <c r="AB48" s="158">
        <f>V48-T48</f>
        <v>27</v>
      </c>
    </row>
    <row r="49" spans="1:28" s="149" customFormat="1" ht="18" customHeight="1" x14ac:dyDescent="0.25">
      <c r="A49" s="320" t="s">
        <v>147</v>
      </c>
      <c r="B49" s="320"/>
      <c r="C49" s="320"/>
      <c r="D49" s="320"/>
      <c r="E49" s="320"/>
      <c r="F49" s="320"/>
      <c r="G49" s="320"/>
      <c r="H49" s="320"/>
      <c r="I49" s="320"/>
      <c r="J49" s="320"/>
      <c r="K49" s="320"/>
      <c r="L49" s="320"/>
      <c r="M49" s="320"/>
      <c r="N49" s="320"/>
      <c r="O49" s="320"/>
      <c r="P49" s="320"/>
      <c r="Q49" s="340" t="s">
        <v>146</v>
      </c>
      <c r="R49" s="341"/>
      <c r="S49" s="342"/>
      <c r="T49" s="340">
        <v>612</v>
      </c>
      <c r="U49" s="342"/>
      <c r="V49" s="343">
        <v>844</v>
      </c>
      <c r="W49" s="343"/>
      <c r="X49" s="343"/>
      <c r="Y49" s="156"/>
      <c r="Z49" s="157"/>
      <c r="AA49" s="157"/>
      <c r="AB49" s="158">
        <f>V49-T49</f>
        <v>232</v>
      </c>
    </row>
    <row r="50" spans="1:28" s="149" customFormat="1" ht="17.25" customHeight="1" x14ac:dyDescent="0.25">
      <c r="A50" s="344" t="s">
        <v>38</v>
      </c>
      <c r="B50" s="344"/>
      <c r="C50" s="344"/>
      <c r="D50" s="344"/>
      <c r="E50" s="344"/>
      <c r="F50" s="344"/>
      <c r="G50" s="344"/>
      <c r="H50" s="344"/>
      <c r="I50" s="344"/>
      <c r="J50" s="344"/>
      <c r="K50" s="344"/>
      <c r="L50" s="344"/>
      <c r="M50" s="344"/>
      <c r="N50" s="344"/>
      <c r="O50" s="344"/>
      <c r="P50" s="344"/>
      <c r="Q50" s="340" t="s">
        <v>146</v>
      </c>
      <c r="R50" s="341"/>
      <c r="S50" s="342"/>
      <c r="T50" s="340">
        <v>1728</v>
      </c>
      <c r="U50" s="342"/>
      <c r="V50" s="304">
        <v>2702</v>
      </c>
      <c r="W50" s="305"/>
      <c r="X50" s="306"/>
      <c r="Y50" s="157"/>
      <c r="Z50" s="159"/>
      <c r="AA50" s="159"/>
      <c r="AB50" s="160">
        <f>V50-T50</f>
        <v>974</v>
      </c>
    </row>
    <row r="51" spans="1:28" s="149" customFormat="1" ht="16.5" customHeight="1" x14ac:dyDescent="0.25">
      <c r="A51" s="292" t="s">
        <v>322</v>
      </c>
      <c r="B51" s="293"/>
      <c r="C51" s="293"/>
      <c r="D51" s="293"/>
      <c r="E51" s="293"/>
      <c r="F51" s="293"/>
      <c r="G51" s="293"/>
      <c r="H51" s="293"/>
      <c r="I51" s="293"/>
      <c r="J51" s="293"/>
      <c r="K51" s="293"/>
      <c r="L51" s="293"/>
      <c r="M51" s="293"/>
      <c r="N51" s="293"/>
      <c r="O51" s="293"/>
      <c r="P51" s="294"/>
      <c r="Q51" s="295" t="s">
        <v>321</v>
      </c>
      <c r="R51" s="296"/>
      <c r="S51" s="296"/>
      <c r="T51" s="296"/>
      <c r="U51" s="296"/>
      <c r="V51" s="296"/>
      <c r="W51" s="296"/>
      <c r="X51" s="296"/>
      <c r="Y51" s="296"/>
      <c r="Z51" s="296"/>
      <c r="AA51" s="296"/>
      <c r="AB51" s="297"/>
    </row>
    <row r="52" spans="1:28" s="149" customFormat="1" ht="31.5" customHeight="1" x14ac:dyDescent="0.25">
      <c r="A52" s="299" t="s">
        <v>179</v>
      </c>
      <c r="B52" s="300"/>
      <c r="C52" s="301" t="s">
        <v>244</v>
      </c>
      <c r="D52" s="302"/>
      <c r="E52" s="302"/>
      <c r="F52" s="302"/>
      <c r="G52" s="302"/>
      <c r="H52" s="302"/>
      <c r="I52" s="302"/>
      <c r="J52" s="302"/>
      <c r="K52" s="302"/>
      <c r="L52" s="302"/>
      <c r="M52" s="302"/>
      <c r="N52" s="302"/>
      <c r="O52" s="302"/>
      <c r="P52" s="303"/>
      <c r="Q52" s="292" t="s">
        <v>362</v>
      </c>
      <c r="R52" s="293"/>
      <c r="S52" s="293"/>
      <c r="T52" s="293"/>
      <c r="U52" s="293"/>
      <c r="V52" s="293"/>
      <c r="W52" s="293"/>
      <c r="X52" s="293"/>
      <c r="Y52" s="293"/>
      <c r="Z52" s="293"/>
      <c r="AA52" s="293"/>
      <c r="AB52" s="161">
        <v>144</v>
      </c>
    </row>
    <row r="53" spans="1:28" s="149" customFormat="1" ht="46.5" customHeight="1" x14ac:dyDescent="0.25">
      <c r="A53" s="299" t="s">
        <v>240</v>
      </c>
      <c r="B53" s="300"/>
      <c r="C53" s="298" t="s">
        <v>235</v>
      </c>
      <c r="D53" s="298"/>
      <c r="E53" s="298"/>
      <c r="F53" s="298"/>
      <c r="G53" s="298"/>
      <c r="H53" s="298"/>
      <c r="I53" s="298"/>
      <c r="J53" s="298"/>
      <c r="K53" s="298"/>
      <c r="L53" s="298"/>
      <c r="M53" s="298"/>
      <c r="N53" s="298"/>
      <c r="O53" s="298"/>
      <c r="P53" s="298"/>
      <c r="Q53" s="292" t="s">
        <v>363</v>
      </c>
      <c r="R53" s="293"/>
      <c r="S53" s="293"/>
      <c r="T53" s="293"/>
      <c r="U53" s="293"/>
      <c r="V53" s="293"/>
      <c r="W53" s="293"/>
      <c r="X53" s="293"/>
      <c r="Y53" s="293"/>
      <c r="Z53" s="293"/>
      <c r="AA53" s="293"/>
      <c r="AB53" s="161">
        <v>177</v>
      </c>
    </row>
    <row r="54" spans="1:28" s="149" customFormat="1" ht="34.5" customHeight="1" x14ac:dyDescent="0.25">
      <c r="A54" s="299" t="s">
        <v>241</v>
      </c>
      <c r="B54" s="300"/>
      <c r="C54" s="298" t="s">
        <v>245</v>
      </c>
      <c r="D54" s="298"/>
      <c r="E54" s="298"/>
      <c r="F54" s="298"/>
      <c r="G54" s="298"/>
      <c r="H54" s="298"/>
      <c r="I54" s="298"/>
      <c r="J54" s="298"/>
      <c r="K54" s="298"/>
      <c r="L54" s="298"/>
      <c r="M54" s="298"/>
      <c r="N54" s="298"/>
      <c r="O54" s="298"/>
      <c r="P54" s="298"/>
      <c r="Q54" s="292" t="s">
        <v>361</v>
      </c>
      <c r="R54" s="293"/>
      <c r="S54" s="293"/>
      <c r="T54" s="293"/>
      <c r="U54" s="293"/>
      <c r="V54" s="293"/>
      <c r="W54" s="293"/>
      <c r="X54" s="293"/>
      <c r="Y54" s="293"/>
      <c r="Z54" s="293"/>
      <c r="AA54" s="293"/>
      <c r="AB54" s="161">
        <v>146</v>
      </c>
    </row>
    <row r="55" spans="1:28" s="149" customFormat="1" ht="21.75" customHeight="1" x14ac:dyDescent="0.25">
      <c r="A55" s="321" t="s">
        <v>30</v>
      </c>
      <c r="B55" s="321"/>
      <c r="C55" s="321"/>
      <c r="D55" s="321"/>
      <c r="E55" s="321"/>
      <c r="F55" s="321"/>
      <c r="G55" s="321"/>
      <c r="H55" s="321"/>
      <c r="I55" s="321"/>
      <c r="J55" s="321"/>
      <c r="K55" s="321"/>
      <c r="L55" s="321"/>
      <c r="M55" s="321"/>
      <c r="N55" s="321"/>
      <c r="O55" s="321"/>
      <c r="P55" s="321"/>
      <c r="Q55" s="322"/>
      <c r="R55" s="322"/>
      <c r="S55" s="322"/>
      <c r="T55" s="323">
        <v>1476</v>
      </c>
      <c r="U55" s="323"/>
      <c r="V55" s="334">
        <v>1476</v>
      </c>
      <c r="W55" s="335"/>
      <c r="X55" s="335"/>
      <c r="Y55" s="335"/>
      <c r="Z55" s="335"/>
      <c r="AA55" s="335"/>
      <c r="AB55" s="336"/>
    </row>
    <row r="56" spans="1:28" s="149" customFormat="1" ht="20.25" customHeight="1" x14ac:dyDescent="0.25">
      <c r="A56" s="324" t="s">
        <v>148</v>
      </c>
      <c r="B56" s="325"/>
      <c r="C56" s="325"/>
      <c r="D56" s="325"/>
      <c r="E56" s="325"/>
      <c r="F56" s="325"/>
      <c r="G56" s="325"/>
      <c r="H56" s="325"/>
      <c r="I56" s="325"/>
      <c r="J56" s="325"/>
      <c r="K56" s="325"/>
      <c r="L56" s="325"/>
      <c r="M56" s="325"/>
      <c r="N56" s="325"/>
      <c r="O56" s="325"/>
      <c r="P56" s="326"/>
      <c r="Q56" s="150"/>
      <c r="R56" s="150"/>
      <c r="S56" s="150"/>
      <c r="T56" s="150"/>
      <c r="U56" s="155">
        <v>216</v>
      </c>
      <c r="V56" s="334">
        <v>216</v>
      </c>
      <c r="W56" s="335"/>
      <c r="X56" s="335"/>
      <c r="Y56" s="335"/>
      <c r="Z56" s="335"/>
      <c r="AA56" s="335"/>
      <c r="AB56" s="336"/>
    </row>
    <row r="57" spans="1:28" s="149" customFormat="1" ht="20.25" customHeight="1" x14ac:dyDescent="0.25">
      <c r="A57" s="327"/>
      <c r="B57" s="328"/>
      <c r="C57" s="328"/>
      <c r="D57" s="328"/>
      <c r="E57" s="328"/>
      <c r="F57" s="328"/>
      <c r="G57" s="328"/>
      <c r="H57" s="328"/>
      <c r="I57" s="328"/>
      <c r="J57" s="328"/>
      <c r="K57" s="328"/>
      <c r="L57" s="328"/>
      <c r="M57" s="328"/>
      <c r="N57" s="328"/>
      <c r="O57" s="328"/>
      <c r="P57" s="329"/>
      <c r="Q57" s="330"/>
      <c r="R57" s="331"/>
      <c r="S57" s="331"/>
      <c r="T57" s="331"/>
      <c r="U57" s="154"/>
      <c r="V57" s="337">
        <f>V47+V48+V49+V50+V55+V56</f>
        <v>5940</v>
      </c>
      <c r="W57" s="338"/>
      <c r="X57" s="338"/>
      <c r="Y57" s="338"/>
      <c r="Z57" s="338"/>
      <c r="AA57" s="338"/>
      <c r="AB57" s="339"/>
    </row>
    <row r="58" spans="1:28" s="149" customFormat="1" ht="33.75" customHeight="1" x14ac:dyDescent="0.25">
      <c r="A58" s="319" t="s">
        <v>381</v>
      </c>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row>
    <row r="59" spans="1:28" s="149" customFormat="1" ht="27" customHeight="1" x14ac:dyDescent="0.25">
      <c r="A59" s="291" t="s">
        <v>323</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row>
    <row r="60" spans="1:28" s="149" customFormat="1" ht="21.75" customHeight="1" x14ac:dyDescent="0.25">
      <c r="A60" s="318" t="s">
        <v>149</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row>
    <row r="61" spans="1:28" s="149" customFormat="1" ht="20.25" customHeight="1" x14ac:dyDescent="0.25">
      <c r="A61" s="290" t="s">
        <v>324</v>
      </c>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row>
    <row r="62" spans="1:28" s="149" customFormat="1" ht="35.25" customHeight="1" x14ac:dyDescent="0.25">
      <c r="A62" s="289" t="s">
        <v>325</v>
      </c>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row>
    <row r="63" spans="1:28" s="149" customFormat="1" ht="27.75" customHeight="1" x14ac:dyDescent="0.25">
      <c r="A63" s="290" t="s">
        <v>326</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row>
    <row r="64" spans="1:28" s="151" customFormat="1" ht="30.75" customHeight="1" x14ac:dyDescent="0.25">
      <c r="A64" s="289" t="s">
        <v>379</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row>
    <row r="65" spans="1:28" s="149" customFormat="1" ht="80.25" customHeight="1" x14ac:dyDescent="0.25">
      <c r="A65" s="289" t="s">
        <v>327</v>
      </c>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row>
    <row r="66" spans="1:28" s="149" customFormat="1" ht="16.5" customHeight="1" x14ac:dyDescent="0.25">
      <c r="A66" s="289" t="s">
        <v>328</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row>
    <row r="67" spans="1:28" s="149" customFormat="1" ht="33.75" customHeight="1" x14ac:dyDescent="0.25">
      <c r="A67" s="289" t="s">
        <v>364</v>
      </c>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row>
    <row r="68" spans="1:28" s="149" customFormat="1" ht="63.75" customHeight="1" x14ac:dyDescent="0.25">
      <c r="A68" s="289" t="s">
        <v>365</v>
      </c>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row>
    <row r="69" spans="1:28" s="149" customFormat="1" ht="32.25" customHeight="1" x14ac:dyDescent="0.25">
      <c r="A69" s="290" t="s">
        <v>329</v>
      </c>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row>
    <row r="70" spans="1:28" s="152" customFormat="1" ht="46.5" customHeight="1" x14ac:dyDescent="0.25">
      <c r="A70" s="289" t="s">
        <v>330</v>
      </c>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row>
    <row r="71" spans="1:28" s="152" customFormat="1" ht="14.25" customHeight="1" x14ac:dyDescent="0.25">
      <c r="A71" s="291" t="s">
        <v>331</v>
      </c>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row>
    <row r="72" spans="1:28" s="149" customFormat="1" ht="18.75" customHeight="1" x14ac:dyDescent="0.25">
      <c r="A72" s="283" t="s">
        <v>332</v>
      </c>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row>
    <row r="73" spans="1:28" s="149" customFormat="1" ht="45" customHeight="1" x14ac:dyDescent="0.25">
      <c r="A73" s="282" t="s">
        <v>333</v>
      </c>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row>
    <row r="74" spans="1:28" s="149" customFormat="1" ht="54" customHeight="1" x14ac:dyDescent="0.25">
      <c r="A74" s="282" t="s">
        <v>334</v>
      </c>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row>
    <row r="75" spans="1:28" s="149" customFormat="1" ht="51.75" customHeight="1" x14ac:dyDescent="0.25">
      <c r="A75" s="282" t="s">
        <v>335</v>
      </c>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2"/>
      <c r="AB75" s="282"/>
    </row>
    <row r="76" spans="1:28" s="149" customFormat="1" ht="23.25" customHeight="1" x14ac:dyDescent="0.25">
      <c r="A76" s="282" t="s">
        <v>336</v>
      </c>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row>
    <row r="77" spans="1:28" s="149" customFormat="1" ht="30" customHeight="1" x14ac:dyDescent="0.25">
      <c r="A77" s="282" t="s">
        <v>337</v>
      </c>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row>
    <row r="78" spans="1:28" s="149" customFormat="1" ht="30.75" customHeight="1" x14ac:dyDescent="0.25">
      <c r="A78" s="282" t="s">
        <v>338</v>
      </c>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row>
    <row r="79" spans="1:28" s="149" customFormat="1" ht="36" customHeight="1" x14ac:dyDescent="0.25">
      <c r="A79" s="282" t="s">
        <v>339</v>
      </c>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row>
    <row r="80" spans="1:28" s="149" customFormat="1" ht="30.75" customHeight="1" x14ac:dyDescent="0.25">
      <c r="A80" s="282" t="s">
        <v>340</v>
      </c>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row>
    <row r="81" spans="1:28" s="149" customFormat="1" ht="60.75" customHeight="1" x14ac:dyDescent="0.25">
      <c r="A81" s="282" t="s">
        <v>341</v>
      </c>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row>
    <row r="82" spans="1:28" s="149" customFormat="1" ht="35.25" customHeight="1" x14ac:dyDescent="0.25">
      <c r="A82" s="282" t="s">
        <v>342</v>
      </c>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row>
    <row r="83" spans="1:28" s="149" customFormat="1" ht="29.25" customHeight="1" x14ac:dyDescent="0.25">
      <c r="A83" s="282" t="s">
        <v>343</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row>
    <row r="84" spans="1:28" s="149" customFormat="1" ht="45" customHeight="1" x14ac:dyDescent="0.25">
      <c r="A84" s="282" t="s">
        <v>344</v>
      </c>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row>
    <row r="85" spans="1:28" s="149" customFormat="1" ht="24" customHeight="1" x14ac:dyDescent="0.25">
      <c r="A85" s="282" t="s">
        <v>345</v>
      </c>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row>
    <row r="86" spans="1:28" s="149" customFormat="1" ht="28.5" customHeight="1" x14ac:dyDescent="0.25">
      <c r="A86" s="282" t="s">
        <v>346</v>
      </c>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row>
    <row r="87" spans="1:28" s="149" customFormat="1" ht="29.25" customHeight="1" x14ac:dyDescent="0.25">
      <c r="A87" s="282" t="s">
        <v>347</v>
      </c>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row>
    <row r="88" spans="1:28" s="149" customFormat="1" ht="29.25" customHeight="1" x14ac:dyDescent="0.25">
      <c r="A88" s="282" t="s">
        <v>348</v>
      </c>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row>
    <row r="89" spans="1:28" s="149" customFormat="1" ht="28.5" customHeight="1" x14ac:dyDescent="0.25">
      <c r="A89" s="282" t="s">
        <v>349</v>
      </c>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row>
    <row r="90" spans="1:28" s="149" customFormat="1" ht="32.25" customHeight="1" x14ac:dyDescent="0.25">
      <c r="A90" s="282" t="s">
        <v>350</v>
      </c>
      <c r="B90" s="282"/>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row>
    <row r="91" spans="1:28" s="149" customFormat="1" ht="32.25" customHeight="1" x14ac:dyDescent="0.25">
      <c r="A91" s="282" t="s">
        <v>351</v>
      </c>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row>
    <row r="92" spans="1:28" s="149" customFormat="1" ht="27.75" customHeight="1" x14ac:dyDescent="0.25">
      <c r="A92" s="282" t="s">
        <v>352</v>
      </c>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row>
    <row r="93" spans="1:28" s="149" customFormat="1" ht="33" customHeight="1" x14ac:dyDescent="0.25">
      <c r="A93" s="282" t="s">
        <v>353</v>
      </c>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row>
    <row r="94" spans="1:28" s="149" customFormat="1" ht="45.75" customHeight="1" x14ac:dyDescent="0.25">
      <c r="A94" s="282" t="s">
        <v>354</v>
      </c>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row>
    <row r="95" spans="1:28" s="149" customFormat="1" ht="18.75" customHeight="1" x14ac:dyDescent="0.25">
      <c r="A95" s="283"/>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row>
    <row r="96" spans="1:28" s="149" customFormat="1" x14ac:dyDescent="0.25">
      <c r="A96" s="285" t="s">
        <v>355</v>
      </c>
      <c r="B96" s="255"/>
      <c r="C96" s="255"/>
      <c r="D96" s="255"/>
      <c r="E96" s="255"/>
      <c r="F96" s="255"/>
      <c r="G96" s="255"/>
      <c r="H96" s="255"/>
      <c r="I96" s="255"/>
      <c r="J96" s="255"/>
      <c r="K96" s="255"/>
      <c r="L96" s="255"/>
      <c r="M96" s="255"/>
      <c r="N96" s="255"/>
      <c r="O96" s="100"/>
      <c r="P96" s="100"/>
      <c r="Q96" s="100"/>
      <c r="R96" s="100"/>
      <c r="S96" s="100"/>
      <c r="T96" s="100"/>
      <c r="U96" s="8"/>
      <c r="V96" s="8"/>
    </row>
    <row r="97" spans="1:22" s="149" customFormat="1" x14ac:dyDescent="0.25">
      <c r="A97" s="153" t="s">
        <v>356</v>
      </c>
      <c r="B97" s="286" t="s">
        <v>357</v>
      </c>
      <c r="C97" s="286"/>
      <c r="D97" s="286"/>
      <c r="E97" s="286"/>
      <c r="F97" s="286"/>
      <c r="G97" s="286"/>
      <c r="H97" s="286"/>
      <c r="I97" s="14"/>
      <c r="J97" s="14"/>
      <c r="K97" s="14"/>
      <c r="L97" s="14"/>
      <c r="M97" s="14" t="s">
        <v>150</v>
      </c>
      <c r="N97" s="277">
        <v>46561</v>
      </c>
      <c r="O97" s="277"/>
      <c r="P97" s="277"/>
      <c r="Q97" s="127" t="s">
        <v>359</v>
      </c>
      <c r="R97" s="287">
        <v>46565</v>
      </c>
      <c r="S97" s="288"/>
      <c r="T97" s="100"/>
      <c r="U97" s="8"/>
      <c r="V97" s="8"/>
    </row>
    <row r="98" spans="1:22" s="149" customFormat="1" x14ac:dyDescent="0.25">
      <c r="A98" s="45" t="s">
        <v>358</v>
      </c>
      <c r="B98" s="274" t="s">
        <v>236</v>
      </c>
      <c r="C98" s="274"/>
      <c r="D98" s="274"/>
      <c r="E98" s="274"/>
      <c r="F98" s="274"/>
      <c r="G98" s="274"/>
      <c r="H98" s="274"/>
      <c r="I98" s="97"/>
      <c r="J98" s="97"/>
      <c r="K98" s="97"/>
      <c r="L98" s="100"/>
      <c r="M98" s="100"/>
      <c r="N98" s="100"/>
      <c r="O98" s="100"/>
      <c r="P98" s="100"/>
      <c r="Q98" s="99"/>
      <c r="R98" s="100"/>
      <c r="S98" s="100"/>
      <c r="T98" s="100"/>
      <c r="U98" s="8"/>
      <c r="V98" s="8"/>
    </row>
    <row r="99" spans="1:22" s="149" customFormat="1" x14ac:dyDescent="0.25">
      <c r="A99" s="275" t="s">
        <v>366</v>
      </c>
      <c r="B99" s="276"/>
      <c r="C99" s="276"/>
      <c r="D99" s="276"/>
      <c r="E99" s="276"/>
      <c r="F99" s="276"/>
      <c r="G99" s="276"/>
      <c r="H99" s="276"/>
      <c r="I99" s="276"/>
      <c r="J99" s="276"/>
      <c r="K99" s="14"/>
      <c r="L99" s="14"/>
      <c r="M99" s="14" t="s">
        <v>150</v>
      </c>
      <c r="N99" s="277">
        <v>46526</v>
      </c>
      <c r="O99" s="278"/>
      <c r="P99" s="278"/>
      <c r="Q99" s="127" t="s">
        <v>151</v>
      </c>
      <c r="R99" s="279">
        <v>46552</v>
      </c>
      <c r="S99" s="279"/>
      <c r="T99" s="47"/>
      <c r="U99" s="14" t="s">
        <v>152</v>
      </c>
      <c r="V99" s="14"/>
    </row>
    <row r="100" spans="1:22" s="149" customFormat="1" x14ac:dyDescent="0.25">
      <c r="A100" s="275" t="s">
        <v>153</v>
      </c>
      <c r="B100" s="276"/>
      <c r="C100" s="276"/>
      <c r="D100" s="276"/>
      <c r="E100" s="276"/>
      <c r="F100" s="276"/>
      <c r="G100" s="276"/>
      <c r="H100" s="276"/>
      <c r="I100" s="276"/>
      <c r="J100" s="276"/>
      <c r="K100" s="14"/>
      <c r="L100" s="14"/>
      <c r="M100" s="14" t="s">
        <v>150</v>
      </c>
      <c r="N100" s="277">
        <v>46554</v>
      </c>
      <c r="O100" s="278"/>
      <c r="P100" s="278"/>
      <c r="Q100" s="127" t="s">
        <v>151</v>
      </c>
      <c r="R100" s="280">
        <v>46558</v>
      </c>
      <c r="S100" s="280"/>
      <c r="T100" s="47"/>
      <c r="U100" s="14"/>
      <c r="V100" s="14"/>
    </row>
    <row r="101" spans="1:22" s="8" customFormat="1" x14ac:dyDescent="0.25">
      <c r="A101" s="46"/>
      <c r="B101" s="14"/>
      <c r="C101" s="14"/>
      <c r="D101" s="14"/>
      <c r="E101" s="14"/>
      <c r="F101" s="14"/>
      <c r="G101" s="14"/>
      <c r="H101" s="14"/>
      <c r="I101" s="14"/>
      <c r="J101" s="14"/>
      <c r="K101" s="14"/>
      <c r="L101" s="14"/>
      <c r="M101" s="14"/>
      <c r="N101" s="281"/>
      <c r="O101" s="281"/>
      <c r="P101" s="281"/>
      <c r="Q101" s="127"/>
      <c r="R101" s="280"/>
      <c r="S101" s="280"/>
      <c r="T101" s="47"/>
      <c r="U101" s="14"/>
      <c r="V101" s="14"/>
    </row>
  </sheetData>
  <mergeCells count="136">
    <mergeCell ref="A16:XFD16"/>
    <mergeCell ref="Y46:AA46"/>
    <mergeCell ref="V46:W46"/>
    <mergeCell ref="V55:AB55"/>
    <mergeCell ref="V56:AB56"/>
    <mergeCell ref="V57:AB57"/>
    <mergeCell ref="A48:P48"/>
    <mergeCell ref="Q48:S48"/>
    <mergeCell ref="T48:U48"/>
    <mergeCell ref="V48:X48"/>
    <mergeCell ref="A49:P49"/>
    <mergeCell ref="Q49:S49"/>
    <mergeCell ref="T49:U49"/>
    <mergeCell ref="V49:X49"/>
    <mergeCell ref="A50:P50"/>
    <mergeCell ref="Q50:S50"/>
    <mergeCell ref="T50:U50"/>
    <mergeCell ref="A44:AB44"/>
    <mergeCell ref="A45:P46"/>
    <mergeCell ref="Q45:AB45"/>
    <mergeCell ref="Q46:U46"/>
    <mergeCell ref="A47:P47"/>
    <mergeCell ref="Q47:S47"/>
    <mergeCell ref="T47:U47"/>
    <mergeCell ref="A67:AB67"/>
    <mergeCell ref="A60:AB60"/>
    <mergeCell ref="A58:AB58"/>
    <mergeCell ref="A59:AB59"/>
    <mergeCell ref="A55:P55"/>
    <mergeCell ref="Q55:S55"/>
    <mergeCell ref="T55:U55"/>
    <mergeCell ref="A56:P56"/>
    <mergeCell ref="A57:P57"/>
    <mergeCell ref="Q57:T57"/>
    <mergeCell ref="A64:AB64"/>
    <mergeCell ref="A61:AB61"/>
    <mergeCell ref="A62:AB62"/>
    <mergeCell ref="A63:AB63"/>
    <mergeCell ref="A65:AB65"/>
    <mergeCell ref="A66:AB66"/>
    <mergeCell ref="A33:AB33"/>
    <mergeCell ref="A34:AB34"/>
    <mergeCell ref="V47:X47"/>
    <mergeCell ref="A36:AB36"/>
    <mergeCell ref="A37:AB37"/>
    <mergeCell ref="A38:AB38"/>
    <mergeCell ref="A39:AB39"/>
    <mergeCell ref="A40:AB40"/>
    <mergeCell ref="A41:AB41"/>
    <mergeCell ref="A42:AB42"/>
    <mergeCell ref="A43:AB43"/>
    <mergeCell ref="A24:AB24"/>
    <mergeCell ref="A25:AB25"/>
    <mergeCell ref="A26:AB26"/>
    <mergeCell ref="A27:AB27"/>
    <mergeCell ref="A28:AB28"/>
    <mergeCell ref="A29:AB29"/>
    <mergeCell ref="A30:AB30"/>
    <mergeCell ref="A31:AB31"/>
    <mergeCell ref="A32:AB32"/>
    <mergeCell ref="V50:X50"/>
    <mergeCell ref="A11:AB11"/>
    <mergeCell ref="A12:AB12"/>
    <mergeCell ref="A13:AB13"/>
    <mergeCell ref="A14:AB14"/>
    <mergeCell ref="A1:AB1"/>
    <mergeCell ref="A2:AB2"/>
    <mergeCell ref="A3:AB3"/>
    <mergeCell ref="A4:AB4"/>
    <mergeCell ref="A9:AB9"/>
    <mergeCell ref="A10:AB10"/>
    <mergeCell ref="A5:AB5"/>
    <mergeCell ref="A7:AB7"/>
    <mergeCell ref="A8:AB8"/>
    <mergeCell ref="A6:AB6"/>
    <mergeCell ref="A19:AB19"/>
    <mergeCell ref="A20:AB20"/>
    <mergeCell ref="A21:AB21"/>
    <mergeCell ref="A22:AB22"/>
    <mergeCell ref="A23:AB23"/>
    <mergeCell ref="A15:AB15"/>
    <mergeCell ref="A17:AB17"/>
    <mergeCell ref="A18:AB18"/>
    <mergeCell ref="A35:AB35"/>
    <mergeCell ref="A51:P51"/>
    <mergeCell ref="Q51:AB51"/>
    <mergeCell ref="C54:P54"/>
    <mergeCell ref="A54:B54"/>
    <mergeCell ref="C52:P52"/>
    <mergeCell ref="C53:P53"/>
    <mergeCell ref="A53:B53"/>
    <mergeCell ref="A52:B52"/>
    <mergeCell ref="Q52:AA52"/>
    <mergeCell ref="Q53:AA53"/>
    <mergeCell ref="Q54:AA54"/>
    <mergeCell ref="A73:AB73"/>
    <mergeCell ref="A74:AB74"/>
    <mergeCell ref="A75:AB75"/>
    <mergeCell ref="A76:AB76"/>
    <mergeCell ref="A77:AB77"/>
    <mergeCell ref="A68:AB68"/>
    <mergeCell ref="A69:AB69"/>
    <mergeCell ref="A70:AB70"/>
    <mergeCell ref="A71:AB71"/>
    <mergeCell ref="A72:AB72"/>
    <mergeCell ref="A83:AB83"/>
    <mergeCell ref="A84:AB84"/>
    <mergeCell ref="A85:AB85"/>
    <mergeCell ref="A86:AB86"/>
    <mergeCell ref="A87:AB87"/>
    <mergeCell ref="A78:AB78"/>
    <mergeCell ref="A79:AB79"/>
    <mergeCell ref="A80:AB80"/>
    <mergeCell ref="A81:AB81"/>
    <mergeCell ref="A82:AB82"/>
    <mergeCell ref="A93:AB93"/>
    <mergeCell ref="A94:AB94"/>
    <mergeCell ref="A95:AB95"/>
    <mergeCell ref="A96:N96"/>
    <mergeCell ref="B97:H97"/>
    <mergeCell ref="N97:P97"/>
    <mergeCell ref="R97:S97"/>
    <mergeCell ref="A88:AB88"/>
    <mergeCell ref="A89:AB89"/>
    <mergeCell ref="A90:AB90"/>
    <mergeCell ref="A91:AB91"/>
    <mergeCell ref="A92:AB92"/>
    <mergeCell ref="B98:H98"/>
    <mergeCell ref="A99:J99"/>
    <mergeCell ref="A100:J100"/>
    <mergeCell ref="N99:P99"/>
    <mergeCell ref="R99:S99"/>
    <mergeCell ref="N100:P100"/>
    <mergeCell ref="R100:S100"/>
    <mergeCell ref="N101:P101"/>
    <mergeCell ref="R101:S101"/>
  </mergeCells>
  <pageMargins left="0.23622047244094491" right="0.23622047244094491" top="0.74803149606299213" bottom="0.74803149606299213" header="0.31496062992125984" footer="0.31496062992125984"/>
  <pageSetup paperSize="9" scale="67" fitToHeight="0" orientation="landscape" verticalDpi="300" r:id="rId1"/>
  <rowBreaks count="3" manualBreakCount="3">
    <brk id="19" max="16383" man="1"/>
    <brk id="28" max="16383" man="1"/>
    <brk id="68" max="16383" man="1"/>
  </rowBreaks>
  <colBreaks count="1" manualBreakCount="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90" zoomScaleNormal="100" zoomScaleSheetLayoutView="90" workbookViewId="0">
      <selection activeCell="C12" sqref="C12"/>
    </sheetView>
  </sheetViews>
  <sheetFormatPr defaultColWidth="9.140625" defaultRowHeight="18" x14ac:dyDescent="0.25"/>
  <cols>
    <col min="1" max="1" width="11.28515625" style="44" customWidth="1"/>
    <col min="2" max="2" width="12.5703125" style="2" customWidth="1"/>
    <col min="3" max="3" width="88.5703125" style="2" customWidth="1"/>
    <col min="4" max="4" width="20.140625" style="43" customWidth="1"/>
    <col min="5" max="16384" width="9.140625" style="2"/>
  </cols>
  <sheetData>
    <row r="1" spans="1:4" ht="20.25" x14ac:dyDescent="0.3">
      <c r="A1" s="186" t="s">
        <v>200</v>
      </c>
      <c r="B1" s="187"/>
      <c r="C1" s="188" t="s">
        <v>45</v>
      </c>
      <c r="D1" s="189"/>
    </row>
    <row r="2" spans="1:4" x14ac:dyDescent="0.25">
      <c r="A2" s="350" t="s">
        <v>46</v>
      </c>
      <c r="B2" s="351" t="s">
        <v>47</v>
      </c>
      <c r="C2" s="350" t="s">
        <v>48</v>
      </c>
      <c r="D2" s="352" t="s">
        <v>49</v>
      </c>
    </row>
    <row r="3" spans="1:4" ht="49.5" customHeight="1" x14ac:dyDescent="0.25">
      <c r="A3" s="350"/>
      <c r="B3" s="351"/>
      <c r="C3" s="350"/>
      <c r="D3" s="352"/>
    </row>
    <row r="4" spans="1:4" ht="20.25" x14ac:dyDescent="0.3">
      <c r="A4" s="349">
        <v>4</v>
      </c>
      <c r="B4" s="168" t="s">
        <v>86</v>
      </c>
      <c r="C4" s="168" t="s">
        <v>133</v>
      </c>
      <c r="D4" s="348" t="s">
        <v>367</v>
      </c>
    </row>
    <row r="5" spans="1:4" ht="20.25" x14ac:dyDescent="0.3">
      <c r="A5" s="349"/>
      <c r="B5" s="168" t="s">
        <v>87</v>
      </c>
      <c r="C5" s="169" t="s">
        <v>33</v>
      </c>
      <c r="D5" s="348"/>
    </row>
    <row r="6" spans="1:4" ht="20.25" customHeight="1" x14ac:dyDescent="0.25">
      <c r="A6" s="346">
        <v>4</v>
      </c>
      <c r="B6" s="81" t="s">
        <v>71</v>
      </c>
      <c r="C6" s="76" t="s">
        <v>34</v>
      </c>
      <c r="D6" s="348" t="s">
        <v>367</v>
      </c>
    </row>
    <row r="7" spans="1:4" ht="20.25" customHeight="1" x14ac:dyDescent="0.25">
      <c r="A7" s="347"/>
      <c r="B7" s="81" t="s">
        <v>72</v>
      </c>
      <c r="C7" s="76" t="s">
        <v>158</v>
      </c>
      <c r="D7" s="348"/>
    </row>
    <row r="8" spans="1:4" ht="20.25" customHeight="1" x14ac:dyDescent="0.25">
      <c r="A8" s="346">
        <v>6</v>
      </c>
      <c r="B8" s="81" t="s">
        <v>79</v>
      </c>
      <c r="C8" s="81" t="s">
        <v>163</v>
      </c>
      <c r="D8" s="348" t="s">
        <v>367</v>
      </c>
    </row>
    <row r="9" spans="1:4" ht="20.25" customHeight="1" x14ac:dyDescent="0.25">
      <c r="A9" s="347"/>
      <c r="B9" s="81" t="s">
        <v>80</v>
      </c>
      <c r="C9" s="85" t="s">
        <v>164</v>
      </c>
      <c r="D9" s="348"/>
    </row>
    <row r="10" spans="1:4" ht="40.5" x14ac:dyDescent="0.25">
      <c r="A10" s="170">
        <v>4</v>
      </c>
      <c r="B10" s="171" t="s">
        <v>82</v>
      </c>
      <c r="C10" s="172" t="s">
        <v>167</v>
      </c>
      <c r="D10" s="173" t="s">
        <v>368</v>
      </c>
    </row>
    <row r="11" spans="1:4" ht="40.5" x14ac:dyDescent="0.25">
      <c r="A11" s="170">
        <v>6</v>
      </c>
      <c r="B11" s="174" t="s">
        <v>251</v>
      </c>
      <c r="C11" s="174" t="s">
        <v>170</v>
      </c>
      <c r="D11" s="173" t="s">
        <v>138</v>
      </c>
    </row>
    <row r="12" spans="1:4" ht="40.5" x14ac:dyDescent="0.25">
      <c r="A12" s="170">
        <v>8</v>
      </c>
      <c r="B12" s="175" t="s">
        <v>252</v>
      </c>
      <c r="C12" s="175" t="s">
        <v>172</v>
      </c>
      <c r="D12" s="173" t="s">
        <v>138</v>
      </c>
    </row>
    <row r="13" spans="1:4" ht="40.5" x14ac:dyDescent="0.25">
      <c r="A13" s="170">
        <v>8</v>
      </c>
      <c r="B13" s="174" t="s">
        <v>258</v>
      </c>
      <c r="C13" s="176" t="s">
        <v>176</v>
      </c>
      <c r="D13" s="173" t="s">
        <v>138</v>
      </c>
    </row>
    <row r="14" spans="1:4" ht="20.25" x14ac:dyDescent="0.3">
      <c r="A14" s="165"/>
      <c r="B14" s="177"/>
      <c r="C14" s="178"/>
      <c r="D14" s="167"/>
    </row>
    <row r="15" spans="1:4" ht="20.25" x14ac:dyDescent="0.3">
      <c r="A15" s="165"/>
      <c r="B15" s="179" t="s">
        <v>1</v>
      </c>
      <c r="C15" s="180"/>
      <c r="D15" s="167"/>
    </row>
    <row r="16" spans="1:4" ht="20.25" x14ac:dyDescent="0.3">
      <c r="A16" s="165"/>
      <c r="B16" s="181" t="s">
        <v>370</v>
      </c>
      <c r="C16" s="166"/>
      <c r="D16" s="167"/>
    </row>
    <row r="17" spans="1:4" ht="20.25" x14ac:dyDescent="0.3">
      <c r="A17" s="165"/>
      <c r="B17" s="181" t="s">
        <v>371</v>
      </c>
      <c r="C17" s="166"/>
      <c r="D17" s="167"/>
    </row>
    <row r="18" spans="1:4" ht="20.25" x14ac:dyDescent="0.3">
      <c r="A18" s="165"/>
      <c r="B18" s="181" t="s">
        <v>372</v>
      </c>
      <c r="C18" s="166"/>
      <c r="D18" s="167"/>
    </row>
    <row r="19" spans="1:4" x14ac:dyDescent="0.25">
      <c r="B19" s="42"/>
    </row>
  </sheetData>
  <mergeCells count="10">
    <mergeCell ref="A2:A3"/>
    <mergeCell ref="B2:B3"/>
    <mergeCell ref="C2:C3"/>
    <mergeCell ref="D2:D3"/>
    <mergeCell ref="D4:D5"/>
    <mergeCell ref="A6:A7"/>
    <mergeCell ref="D6:D7"/>
    <mergeCell ref="A8:A9"/>
    <mergeCell ref="D8:D9"/>
    <mergeCell ref="A4:A5"/>
  </mergeCells>
  <phoneticPr fontId="16" type="noConversion"/>
  <pageMargins left="0.7" right="0.7" top="0.75" bottom="0.75" header="0.3" footer="0.3"/>
  <pageSetup paperSize="9" scale="65"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view="pageBreakPreview" topLeftCell="A5" zoomScale="85" zoomScaleNormal="100" zoomScaleSheetLayoutView="85" workbookViewId="0">
      <selection activeCell="F16" sqref="F16"/>
    </sheetView>
  </sheetViews>
  <sheetFormatPr defaultColWidth="9.140625" defaultRowHeight="18" x14ac:dyDescent="0.25"/>
  <cols>
    <col min="1" max="1" width="12.140625" style="9" customWidth="1"/>
    <col min="2" max="2" width="80.140625" style="9" customWidth="1"/>
    <col min="3" max="3" width="30.5703125" style="9" customWidth="1"/>
    <col min="4" max="4" width="21.140625" style="9" customWidth="1"/>
    <col min="5" max="5" width="13.140625" style="9" customWidth="1"/>
    <col min="6" max="7" width="13.85546875" style="9" customWidth="1"/>
    <col min="8" max="16384" width="9.140625" style="9"/>
  </cols>
  <sheetData>
    <row r="1" spans="1:7" s="38" customFormat="1" x14ac:dyDescent="0.25"/>
    <row r="2" spans="1:7" x14ac:dyDescent="0.25">
      <c r="A2" s="33" t="s">
        <v>50</v>
      </c>
    </row>
    <row r="4" spans="1:7" ht="33" customHeight="1" x14ac:dyDescent="0.25">
      <c r="A4" s="54" t="s">
        <v>51</v>
      </c>
      <c r="B4" s="54" t="s">
        <v>52</v>
      </c>
      <c r="C4" s="54" t="s">
        <v>53</v>
      </c>
      <c r="D4" s="54" t="s">
        <v>54</v>
      </c>
      <c r="E4" s="54" t="s">
        <v>55</v>
      </c>
      <c r="F4" s="54" t="s">
        <v>56</v>
      </c>
      <c r="G4" s="54"/>
    </row>
    <row r="5" spans="1:7" x14ac:dyDescent="0.25">
      <c r="A5" s="54"/>
      <c r="B5" s="54"/>
      <c r="C5" s="54"/>
      <c r="D5" s="54"/>
      <c r="E5" s="54"/>
      <c r="F5" s="39" t="s">
        <v>8</v>
      </c>
      <c r="G5" s="39" t="s">
        <v>57</v>
      </c>
    </row>
    <row r="6" spans="1:7" s="40" customFormat="1" ht="39" customHeight="1" x14ac:dyDescent="0.25">
      <c r="A6" s="81">
        <v>1</v>
      </c>
      <c r="B6" s="85" t="s">
        <v>387</v>
      </c>
      <c r="C6" s="85" t="s">
        <v>375</v>
      </c>
      <c r="D6" s="136" t="s">
        <v>207</v>
      </c>
      <c r="E6" s="162" t="s">
        <v>0</v>
      </c>
      <c r="F6" s="136">
        <f>G6/36</f>
        <v>2</v>
      </c>
      <c r="G6" s="35">
        <v>72</v>
      </c>
    </row>
    <row r="7" spans="1:7" s="184" customFormat="1" ht="39" customHeight="1" x14ac:dyDescent="0.25">
      <c r="A7" s="81">
        <v>2</v>
      </c>
      <c r="B7" s="85" t="s">
        <v>387</v>
      </c>
      <c r="C7" s="85"/>
      <c r="D7" s="136" t="s">
        <v>207</v>
      </c>
      <c r="E7" s="162" t="s">
        <v>0</v>
      </c>
      <c r="F7" s="136">
        <f>G7/36</f>
        <v>5</v>
      </c>
      <c r="G7" s="35">
        <v>180</v>
      </c>
    </row>
    <row r="8" spans="1:7" s="40" customFormat="1" ht="39" customHeight="1" x14ac:dyDescent="0.25">
      <c r="A8" s="130">
        <v>3</v>
      </c>
      <c r="B8" s="130" t="s">
        <v>388</v>
      </c>
      <c r="C8" s="130" t="s">
        <v>376</v>
      </c>
      <c r="D8" s="136" t="s">
        <v>207</v>
      </c>
      <c r="E8" s="162" t="s">
        <v>58</v>
      </c>
      <c r="F8" s="136">
        <f t="shared" ref="F8:F13" si="0">G8/36</f>
        <v>4</v>
      </c>
      <c r="G8" s="35">
        <v>144</v>
      </c>
    </row>
    <row r="9" spans="1:7" s="40" customFormat="1" ht="40.5" customHeight="1" x14ac:dyDescent="0.25">
      <c r="A9" s="88">
        <v>3</v>
      </c>
      <c r="B9" s="88" t="s">
        <v>389</v>
      </c>
      <c r="C9" s="88" t="s">
        <v>377</v>
      </c>
      <c r="D9" s="36" t="s">
        <v>207</v>
      </c>
      <c r="E9" s="57" t="s">
        <v>208</v>
      </c>
      <c r="F9" s="136">
        <f t="shared" si="0"/>
        <v>7</v>
      </c>
      <c r="G9" s="35">
        <v>252</v>
      </c>
    </row>
    <row r="10" spans="1:7" ht="39" customHeight="1" x14ac:dyDescent="0.25">
      <c r="A10" s="49">
        <v>4</v>
      </c>
      <c r="B10" s="163" t="s">
        <v>390</v>
      </c>
      <c r="C10" s="88" t="s">
        <v>376</v>
      </c>
      <c r="D10" s="36" t="s">
        <v>207</v>
      </c>
      <c r="E10" s="103">
        <v>8</v>
      </c>
      <c r="F10" s="136">
        <f t="shared" si="0"/>
        <v>7</v>
      </c>
      <c r="G10" s="103">
        <v>252</v>
      </c>
    </row>
    <row r="11" spans="1:7" ht="39" customHeight="1" x14ac:dyDescent="0.25">
      <c r="A11" s="81">
        <v>5</v>
      </c>
      <c r="B11" s="85" t="s">
        <v>391</v>
      </c>
      <c r="C11" s="137" t="s">
        <v>373</v>
      </c>
      <c r="D11" s="136" t="s">
        <v>207</v>
      </c>
      <c r="E11" s="35">
        <v>6</v>
      </c>
      <c r="F11" s="136">
        <f t="shared" si="0"/>
        <v>2</v>
      </c>
      <c r="G11" s="35">
        <v>72</v>
      </c>
    </row>
    <row r="12" spans="1:7" ht="39.75" customHeight="1" x14ac:dyDescent="0.25">
      <c r="A12" s="81">
        <v>6</v>
      </c>
      <c r="B12" s="85" t="s">
        <v>391</v>
      </c>
      <c r="C12" s="137" t="s">
        <v>374</v>
      </c>
      <c r="D12" s="136" t="s">
        <v>207</v>
      </c>
      <c r="E12" s="35">
        <v>6</v>
      </c>
      <c r="F12" s="136">
        <f t="shared" si="0"/>
        <v>2</v>
      </c>
      <c r="G12" s="35">
        <v>72</v>
      </c>
    </row>
    <row r="13" spans="1:7" ht="39.75" customHeight="1" x14ac:dyDescent="0.25">
      <c r="A13" s="81">
        <v>7</v>
      </c>
      <c r="B13" s="85" t="s">
        <v>391</v>
      </c>
      <c r="C13" s="137" t="s">
        <v>378</v>
      </c>
      <c r="D13" s="136" t="s">
        <v>207</v>
      </c>
      <c r="E13" s="35">
        <v>6</v>
      </c>
      <c r="F13" s="136">
        <f t="shared" si="0"/>
        <v>2</v>
      </c>
      <c r="G13" s="35">
        <v>72</v>
      </c>
    </row>
    <row r="14" spans="1:7" ht="29.25" customHeight="1" x14ac:dyDescent="0.25">
      <c r="A14" s="34"/>
      <c r="B14" s="54" t="s">
        <v>12</v>
      </c>
      <c r="C14" s="53"/>
      <c r="D14" s="52"/>
      <c r="E14" s="52"/>
      <c r="F14" s="58">
        <f>SUM(F6:F12)</f>
        <v>29</v>
      </c>
      <c r="G14" s="58">
        <f>SUM(G6:G13)</f>
        <v>1116</v>
      </c>
    </row>
  </sheetData>
  <pageMargins left="0.7" right="0.7" top="0.75" bottom="0.75" header="0.3" footer="0.3"/>
  <pageSetup paperSize="9" scale="7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'6. практика'!Область_печати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2024-06-03T14:29:06Z</cp:lastPrinted>
  <dcterms:created xsi:type="dcterms:W3CDTF">2017-12-21T08:00:33Z</dcterms:created>
  <dcterms:modified xsi:type="dcterms:W3CDTF">2024-10-15T08:08:11Z</dcterms:modified>
</cp:coreProperties>
</file>