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2-2023\"/>
    </mc:Choice>
  </mc:AlternateContent>
  <bookViews>
    <workbookView xWindow="-120" yWindow="-120" windowWidth="29040" windowHeight="15840"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процесса'!$A$1:$U$67</definedName>
    <definedName name="_xlnm.Print_Area" localSheetId="6">'6. практика'!$A$1:$G$15</definedName>
    <definedName name="_xlnm.Print_Area" localSheetId="0">'Титульный лист'!$A$1:$O$30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2" l="1"/>
  <c r="F8" i="2"/>
  <c r="T54" i="7" l="1"/>
  <c r="T51" i="7"/>
  <c r="T50" i="7"/>
  <c r="T36" i="7"/>
  <c r="T34" i="7"/>
  <c r="T32" i="7"/>
  <c r="T26" i="7"/>
  <c r="T19" i="7"/>
  <c r="T18" i="7"/>
  <c r="Q62" i="7"/>
  <c r="R62" i="7"/>
  <c r="S62" i="7"/>
  <c r="T62" i="7"/>
  <c r="U62" i="7"/>
  <c r="P62" i="7"/>
  <c r="M48" i="7"/>
  <c r="G48" i="7" s="1"/>
  <c r="S57" i="7"/>
  <c r="R57" i="7"/>
  <c r="S51" i="7"/>
  <c r="S50" i="7"/>
  <c r="S47" i="7"/>
  <c r="S35" i="7"/>
  <c r="S33" i="7"/>
  <c r="S19" i="7"/>
  <c r="S18" i="7"/>
  <c r="S42" i="7" l="1"/>
  <c r="R47" i="7"/>
  <c r="Q38" i="7"/>
  <c r="U63" i="7"/>
  <c r="G60" i="7"/>
  <c r="P63" i="7"/>
  <c r="Q61" i="7"/>
  <c r="Q63" i="7" s="1"/>
  <c r="R61" i="7"/>
  <c r="R63" i="7" s="1"/>
  <c r="S61" i="7"/>
  <c r="S63" i="7" s="1"/>
  <c r="T61" i="7"/>
  <c r="T63" i="7" s="1"/>
  <c r="P61" i="7"/>
  <c r="P39" i="7"/>
  <c r="P38" i="7"/>
  <c r="P37" i="7"/>
  <c r="J37" i="7" s="1"/>
  <c r="I37" i="7" s="1"/>
  <c r="G37" i="7" s="1"/>
  <c r="P30" i="7"/>
  <c r="J30" i="7" s="1"/>
  <c r="I30" i="7" s="1"/>
  <c r="G30" i="7" s="1"/>
  <c r="P28" i="7"/>
  <c r="P27" i="7" s="1"/>
  <c r="R44" i="7"/>
  <c r="R43" i="7"/>
  <c r="Q43" i="7"/>
  <c r="Q40" i="7"/>
  <c r="R33" i="7"/>
  <c r="R31" i="7"/>
  <c r="R27" i="7" s="1"/>
  <c r="Q29" i="7"/>
  <c r="Q27" i="7" s="1"/>
  <c r="P29" i="7"/>
  <c r="J29" i="7" s="1"/>
  <c r="I29" i="7" s="1"/>
  <c r="G29" i="7" s="1"/>
  <c r="Q28" i="7"/>
  <c r="Q25" i="7"/>
  <c r="Q24" i="7"/>
  <c r="P22" i="7"/>
  <c r="Q21" i="7"/>
  <c r="P20" i="7"/>
  <c r="P19" i="7"/>
  <c r="Q19" i="7"/>
  <c r="J19" i="7" s="1"/>
  <c r="I19" i="7" s="1"/>
  <c r="G19" i="7" s="1"/>
  <c r="R19" i="7"/>
  <c r="R18" i="7"/>
  <c r="Q18" i="7"/>
  <c r="P18" i="7"/>
  <c r="Q17" i="7"/>
  <c r="R16" i="7"/>
  <c r="R15" i="7" s="1"/>
  <c r="M58" i="7"/>
  <c r="G58" i="7" s="1"/>
  <c r="M55" i="7"/>
  <c r="G55" i="7" s="1"/>
  <c r="M52" i="7"/>
  <c r="G52" i="7" s="1"/>
  <c r="M45" i="7"/>
  <c r="G45" i="7" s="1"/>
  <c r="H56" i="7"/>
  <c r="K56" i="7"/>
  <c r="L56" i="7"/>
  <c r="N56" i="7"/>
  <c r="O56" i="7"/>
  <c r="P56" i="7"/>
  <c r="Q56" i="7"/>
  <c r="R56" i="7"/>
  <c r="S56" i="7"/>
  <c r="T56" i="7"/>
  <c r="U56" i="7"/>
  <c r="H53" i="7"/>
  <c r="K53" i="7"/>
  <c r="L53" i="7"/>
  <c r="N53" i="7"/>
  <c r="O53" i="7"/>
  <c r="P53" i="7"/>
  <c r="Q53" i="7"/>
  <c r="R53" i="7"/>
  <c r="S53" i="7"/>
  <c r="T53" i="7"/>
  <c r="U53" i="7"/>
  <c r="H49" i="7"/>
  <c r="K49" i="7"/>
  <c r="L49" i="7"/>
  <c r="N49" i="7"/>
  <c r="O49" i="7"/>
  <c r="P49" i="7"/>
  <c r="Q49" i="7"/>
  <c r="R49" i="7"/>
  <c r="S49" i="7"/>
  <c r="T49" i="7"/>
  <c r="U49" i="7"/>
  <c r="H46" i="7"/>
  <c r="K46" i="7"/>
  <c r="L46" i="7"/>
  <c r="M46" i="7"/>
  <c r="N46" i="7"/>
  <c r="O46" i="7"/>
  <c r="P46" i="7"/>
  <c r="Q46" i="7"/>
  <c r="R46" i="7"/>
  <c r="S46" i="7"/>
  <c r="T46" i="7"/>
  <c r="U46" i="7"/>
  <c r="H42" i="7"/>
  <c r="K42" i="7"/>
  <c r="L42" i="7"/>
  <c r="M42" i="7"/>
  <c r="N42" i="7"/>
  <c r="O42" i="7"/>
  <c r="P42" i="7"/>
  <c r="Q42" i="7"/>
  <c r="R42" i="7"/>
  <c r="T42" i="7"/>
  <c r="U42" i="7"/>
  <c r="H27" i="7"/>
  <c r="K27" i="7"/>
  <c r="L27" i="7"/>
  <c r="M27" i="7"/>
  <c r="N27" i="7"/>
  <c r="O27" i="7"/>
  <c r="S27" i="7"/>
  <c r="T27" i="7"/>
  <c r="U27" i="7"/>
  <c r="H23" i="7"/>
  <c r="K23" i="7"/>
  <c r="L23" i="7"/>
  <c r="M23" i="7"/>
  <c r="N23" i="7"/>
  <c r="O23" i="7"/>
  <c r="P23" i="7"/>
  <c r="Q23" i="7"/>
  <c r="R23" i="7"/>
  <c r="S23" i="7"/>
  <c r="T23" i="7"/>
  <c r="U23" i="7"/>
  <c r="H15" i="7"/>
  <c r="K15" i="7"/>
  <c r="L15" i="7"/>
  <c r="M15" i="7"/>
  <c r="N15" i="7"/>
  <c r="O15" i="7"/>
  <c r="Q15" i="7"/>
  <c r="S15" i="7"/>
  <c r="T15" i="7"/>
  <c r="U15" i="7"/>
  <c r="J17" i="7"/>
  <c r="J18" i="7"/>
  <c r="I18" i="7" s="1"/>
  <c r="G18" i="7" s="1"/>
  <c r="J20" i="7"/>
  <c r="I20" i="7" s="1"/>
  <c r="G20" i="7" s="1"/>
  <c r="J21" i="7"/>
  <c r="I21" i="7" s="1"/>
  <c r="G21" i="7" s="1"/>
  <c r="J22" i="7"/>
  <c r="I22" i="7" s="1"/>
  <c r="G22" i="7" s="1"/>
  <c r="J24" i="7"/>
  <c r="I24" i="7" s="1"/>
  <c r="J25" i="7"/>
  <c r="I25" i="7" s="1"/>
  <c r="G25" i="7" s="1"/>
  <c r="J26" i="7"/>
  <c r="I26" i="7" s="1"/>
  <c r="G26" i="7" s="1"/>
  <c r="J32" i="7"/>
  <c r="I32" i="7" s="1"/>
  <c r="G32" i="7" s="1"/>
  <c r="J33" i="7"/>
  <c r="I33" i="7" s="1"/>
  <c r="G33" i="7" s="1"/>
  <c r="J34" i="7"/>
  <c r="I34" i="7" s="1"/>
  <c r="G34" i="7" s="1"/>
  <c r="J35" i="7"/>
  <c r="I35" i="7" s="1"/>
  <c r="G35" i="7" s="1"/>
  <c r="J36" i="7"/>
  <c r="I36" i="7" s="1"/>
  <c r="G36" i="7" s="1"/>
  <c r="J38" i="7"/>
  <c r="I38" i="7" s="1"/>
  <c r="G38" i="7" s="1"/>
  <c r="J39" i="7"/>
  <c r="I39" i="7" s="1"/>
  <c r="G39" i="7" s="1"/>
  <c r="J40" i="7"/>
  <c r="I40" i="7" s="1"/>
  <c r="G40" i="7" s="1"/>
  <c r="J43" i="7"/>
  <c r="I43" i="7" s="1"/>
  <c r="G43" i="7" s="1"/>
  <c r="J44" i="7"/>
  <c r="I44" i="7" s="1"/>
  <c r="G44" i="7" s="1"/>
  <c r="J47" i="7"/>
  <c r="I47" i="7" s="1"/>
  <c r="G47" i="7" s="1"/>
  <c r="J50" i="7"/>
  <c r="I50" i="7" s="1"/>
  <c r="G50" i="7" s="1"/>
  <c r="J51" i="7"/>
  <c r="I51" i="7" s="1"/>
  <c r="G51" i="7" s="1"/>
  <c r="J54" i="7"/>
  <c r="J53" i="7" s="1"/>
  <c r="J57" i="7"/>
  <c r="I57" i="7" s="1"/>
  <c r="P15" i="7" l="1"/>
  <c r="J28" i="7"/>
  <c r="I28" i="7" s="1"/>
  <c r="G28" i="7" s="1"/>
  <c r="S41" i="7"/>
  <c r="S14" i="7" s="1"/>
  <c r="S13" i="7" s="1"/>
  <c r="S65" i="7" s="1"/>
  <c r="J56" i="7"/>
  <c r="P41" i="7"/>
  <c r="R41" i="7"/>
  <c r="L41" i="7"/>
  <c r="L14" i="7" s="1"/>
  <c r="L13" i="7" s="1"/>
  <c r="P14" i="7"/>
  <c r="P13" i="7" s="1"/>
  <c r="P65" i="7" s="1"/>
  <c r="G61" i="7"/>
  <c r="J42" i="7"/>
  <c r="Q41" i="7"/>
  <c r="J16" i="7"/>
  <c r="I16" i="7" s="1"/>
  <c r="G16" i="7" s="1"/>
  <c r="M53" i="7"/>
  <c r="N41" i="7"/>
  <c r="N14" i="7" s="1"/>
  <c r="N13" i="7" s="1"/>
  <c r="J31" i="7"/>
  <c r="I31" i="7" s="1"/>
  <c r="G31" i="7" s="1"/>
  <c r="G27" i="7" s="1"/>
  <c r="H41" i="7"/>
  <c r="H14" i="7" s="1"/>
  <c r="H13" i="7" s="1"/>
  <c r="O41" i="7"/>
  <c r="O14" i="7" s="1"/>
  <c r="O13" i="7" s="1"/>
  <c r="I54" i="7"/>
  <c r="G54" i="7" s="1"/>
  <c r="G53" i="7" s="1"/>
  <c r="U41" i="7"/>
  <c r="T41" i="7"/>
  <c r="T14" i="7" s="1"/>
  <c r="T13" i="7" s="1"/>
  <c r="U14" i="7"/>
  <c r="M49" i="7"/>
  <c r="G62" i="7"/>
  <c r="K41" i="7"/>
  <c r="K14" i="7" s="1"/>
  <c r="K13" i="7" s="1"/>
  <c r="G57" i="7"/>
  <c r="I56" i="7"/>
  <c r="G56" i="7"/>
  <c r="G63" i="7"/>
  <c r="M56" i="7"/>
  <c r="G49" i="7"/>
  <c r="J49" i="7"/>
  <c r="I49" i="7"/>
  <c r="G46" i="7"/>
  <c r="I46" i="7"/>
  <c r="J46" i="7"/>
  <c r="R14" i="7"/>
  <c r="R13" i="7" s="1"/>
  <c r="G24" i="7"/>
  <c r="G23" i="7" s="1"/>
  <c r="I23" i="7"/>
  <c r="J23" i="7"/>
  <c r="Q14" i="7"/>
  <c r="Q13" i="7" s="1"/>
  <c r="J15" i="7"/>
  <c r="I17" i="7"/>
  <c r="G17" i="7" s="1"/>
  <c r="X48" i="8"/>
  <c r="AB41" i="8"/>
  <c r="M41" i="7" l="1"/>
  <c r="M14" i="7" s="1"/>
  <c r="M13" i="7" s="1"/>
  <c r="I15" i="7"/>
  <c r="J27" i="7"/>
  <c r="J41" i="7"/>
  <c r="I27" i="7"/>
  <c r="I53" i="7"/>
  <c r="J14" i="7"/>
  <c r="J13" i="7" s="1"/>
  <c r="G15" i="7"/>
  <c r="G42" i="7"/>
  <c r="G41" i="7" s="1"/>
  <c r="I42" i="7"/>
  <c r="AB39" i="8"/>
  <c r="AB38" i="8"/>
  <c r="AB40" i="8"/>
  <c r="M7" i="2"/>
  <c r="M9" i="2"/>
  <c r="I41" i="7" l="1"/>
  <c r="I14" i="7" s="1"/>
  <c r="I13" i="7" s="1"/>
  <c r="G14" i="7"/>
  <c r="AB48" i="8"/>
  <c r="F13" i="5"/>
  <c r="G11" i="5"/>
  <c r="G6" i="5" l="1"/>
  <c r="G7" i="5"/>
  <c r="G9" i="5"/>
  <c r="G10" i="5"/>
  <c r="G13" i="5" l="1"/>
  <c r="M8" i="2"/>
  <c r="S67" i="7" l="1"/>
  <c r="Q67" i="7"/>
  <c r="P67" i="7" l="1"/>
  <c r="R67" i="7"/>
  <c r="T67" i="7" l="1"/>
  <c r="R65" i="7"/>
  <c r="Q65" i="7"/>
  <c r="L10" i="2"/>
  <c r="C10" i="2"/>
  <c r="B9" i="2"/>
  <c r="B8" i="2"/>
  <c r="B7" i="2"/>
  <c r="B10" i="2" l="1"/>
  <c r="T65" i="7"/>
  <c r="U66" i="7" l="1"/>
  <c r="U13" i="7" s="1"/>
  <c r="J7" i="2"/>
  <c r="J8" i="2"/>
  <c r="J9" i="2"/>
  <c r="H7" i="2"/>
  <c r="H8" i="2"/>
  <c r="H9" i="2"/>
  <c r="F7" i="2"/>
  <c r="D7" i="2"/>
  <c r="D8" i="2"/>
  <c r="D9" i="2"/>
  <c r="E10" i="2"/>
  <c r="G10" i="2"/>
  <c r="I10" i="2"/>
  <c r="K10" i="2"/>
  <c r="J10" i="2" l="1"/>
  <c r="U67" i="7"/>
  <c r="U65" i="7"/>
  <c r="F10" i="2"/>
  <c r="D10" i="2"/>
  <c r="H10" i="2"/>
  <c r="G66" i="7" l="1"/>
  <c r="G13" i="7" s="1"/>
  <c r="O67" i="7"/>
  <c r="G67" i="7" l="1"/>
  <c r="N67" i="7" l="1"/>
  <c r="M67" i="7"/>
  <c r="L67" i="7" l="1"/>
  <c r="K67" i="7" l="1"/>
  <c r="J67" i="7" l="1"/>
  <c r="I67" i="7" l="1"/>
  <c r="H67" i="7"/>
</calcChain>
</file>

<file path=xl/sharedStrings.xml><?xml version="1.0" encoding="utf-8"?>
<sst xmlns="http://schemas.openxmlformats.org/spreadsheetml/2006/main" count="420" uniqueCount="353">
  <si>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</si>
  <si>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</si>
  <si>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</si>
  <si>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</si>
  <si>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</si>
  <si>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</si>
  <si>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</si>
  <si>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</si>
  <si>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</si>
  <si>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</si>
  <si>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</si>
  <si>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</si>
  <si>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</si>
  <si>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</si>
  <si>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</si>
  <si>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</si>
  <si>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</si>
  <si>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</si>
  <si>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</si>
  <si>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</si>
  <si>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</si>
  <si>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</si>
  <si>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</si>
  <si>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</si>
  <si>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</si>
  <si>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</si>
  <si>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</si>
  <si>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</si>
  <si>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</si>
  <si>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Курсовая работа (проект)</t>
  </si>
  <si>
    <t>Общеобразовательный цикл</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</si>
  <si>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</si>
  <si>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</si>
  <si>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</si>
  <si>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</si>
  <si>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</si>
  <si>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</si>
  <si>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</si>
  <si>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</si>
  <si>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</si>
  <si>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Самостоятельная работа, всего ак.ч.</t>
  </si>
  <si>
    <t>ГИА.00</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</si>
  <si>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</si>
  <si>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</si>
  <si>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</si>
  <si>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</si>
  <si>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</si>
  <si>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</si>
  <si>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</si>
  <si>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</si>
  <si>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</si>
  <si>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</si>
  <si>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</si>
  <si>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</si>
  <si>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</si>
  <si>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</si>
  <si>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6</t>
  </si>
  <si>
    <t>Безопасность жизнедеятельности</t>
  </si>
  <si>
    <t>Иностранный язык в профессиональной деятельности</t>
  </si>
  <si>
    <t>По практике производственной и учебной</t>
  </si>
  <si>
    <t>Консультации</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</si>
  <si>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</si>
  <si>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</si>
  <si>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</si>
  <si>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</si>
  <si>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</si>
  <si>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</si>
  <si>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</si>
  <si>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</si>
  <si>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</si>
  <si>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</si>
  <si>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</si>
  <si>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ОП 01</t>
  </si>
  <si>
    <t>ОП 02</t>
  </si>
  <si>
    <t>ОП 03</t>
  </si>
  <si>
    <t>ОП 04</t>
  </si>
  <si>
    <t>ОП 05</t>
  </si>
  <si>
    <t>ОП 06</t>
  </si>
  <si>
    <t>ОП 07</t>
  </si>
  <si>
    <t>ПМ 00</t>
  </si>
  <si>
    <t>ПМ 01</t>
  </si>
  <si>
    <t>Выполнение работ по одной или нескольким профессиям рабочих, должностям служащих</t>
  </si>
  <si>
    <t>Математический и общий естественнонаучный цикл</t>
  </si>
  <si>
    <t>ОГСЭ 00</t>
  </si>
  <si>
    <t>ОГСЭ 01</t>
  </si>
  <si>
    <t>ОГСЭ 02</t>
  </si>
  <si>
    <t>ОГСЭ 03</t>
  </si>
  <si>
    <t>ОГСЭ 04</t>
  </si>
  <si>
    <t>ОГСЭ 05</t>
  </si>
  <si>
    <t>Всего часов  в неделю</t>
  </si>
  <si>
    <t>в т.ч.</t>
  </si>
  <si>
    <t>Объем образовательной программы</t>
  </si>
  <si>
    <t>Информационные технологии в профессиональной деятельности</t>
  </si>
  <si>
    <t>3. Перечень кабинетов, лабораторий, мастерских и др. для подготовки по профессии / специальности СПО</t>
  </si>
  <si>
    <t>№</t>
  </si>
  <si>
    <t>4. Пояснительная записка</t>
  </si>
  <si>
    <t>Закона РФ "Об образовании в Российской Федерации" № 273 от 29.12.2012г.</t>
  </si>
  <si>
    <t>Залы:</t>
  </si>
  <si>
    <t>Актовый зал</t>
  </si>
  <si>
    <t>Спортивный зал</t>
  </si>
  <si>
    <t>УЧЕБНЫЙ ПЛАН</t>
  </si>
  <si>
    <t>по специальности среднего профессионального образования</t>
  </si>
  <si>
    <t>очная</t>
  </si>
  <si>
    <t>2. План учебного процесса</t>
  </si>
  <si>
    <t>инженерной графики;</t>
  </si>
  <si>
    <t>Безопасности жизнедеятельности</t>
  </si>
  <si>
    <t>Лаборатории:</t>
  </si>
  <si>
    <t>Тренажерный зал</t>
  </si>
  <si>
    <t>Библиотека, читальный зал с выходом в Интернет</t>
  </si>
  <si>
    <t>Спортивный комплекс</t>
  </si>
  <si>
    <r>
      <t xml:space="preserve">1. Сводные данные по бюджету времени </t>
    </r>
    <r>
      <rPr>
        <i/>
        <sz val="14"/>
        <color rgb="FF000000"/>
        <rFont val="Arial Narrow"/>
        <family val="2"/>
        <charset val="204"/>
      </rPr>
      <t>(в академических часах и неделях)</t>
    </r>
  </si>
  <si>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</si>
  <si>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</si>
  <si>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</si>
  <si>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</si>
  <si>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Инженерная графика</t>
  </si>
  <si>
    <t>Электротехника и электроника</t>
  </si>
  <si>
    <t>Охрана труда</t>
  </si>
  <si>
    <t>МДК 01.01</t>
  </si>
  <si>
    <t>МДК 01.02</t>
  </si>
  <si>
    <t>Основы филисофии</t>
  </si>
  <si>
    <t>Экологические основы природопользования</t>
  </si>
  <si>
    <t>Производственная  практика</t>
  </si>
  <si>
    <t>Эм</t>
  </si>
  <si>
    <t>ОГСЭ. 01</t>
  </si>
  <si>
    <t>ОГСЭ. 02</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</si>
  <si>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</si>
  <si>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</si>
  <si>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</si>
  <si>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</si>
  <si>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</si>
  <si>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вариативная часть</t>
  </si>
  <si>
    <t>Общий гуманитарный  и социально экономический цикл</t>
  </si>
  <si>
    <t xml:space="preserve">не менее </t>
  </si>
  <si>
    <t>Общепрофессиональный цикл</t>
  </si>
  <si>
    <t xml:space="preserve">Государственная итоговая аттестация </t>
  </si>
  <si>
    <t>Изменения в структуру образовательной программы не внесены</t>
  </si>
  <si>
    <t>с</t>
  </si>
  <si>
    <t>по</t>
  </si>
  <si>
    <t>(всего 4нед.)</t>
  </si>
  <si>
    <t>Защита дипломного проекта (работы)</t>
  </si>
  <si>
    <t>Общегуманитарный и социально-экономический</t>
  </si>
  <si>
    <t>Математический и общий естественно-научный цикл</t>
  </si>
  <si>
    <t>Информатика</t>
  </si>
  <si>
    <t>ЕН 03</t>
  </si>
  <si>
    <t>Теническая механика</t>
  </si>
  <si>
    <t>Сметы</t>
  </si>
  <si>
    <t>Правовые основы профессиональной деятельности</t>
  </si>
  <si>
    <t>Экономика организации</t>
  </si>
  <si>
    <t>ОП 08</t>
  </si>
  <si>
    <t>ОП 09</t>
  </si>
  <si>
    <t>Проектирование конструктивных элементов автомобильных дорог и аэродромов</t>
  </si>
  <si>
    <t>Геодезия</t>
  </si>
  <si>
    <t>Геология и грунтоведение</t>
  </si>
  <si>
    <t>Выполнение работ по производству дорожно-строительных материалов</t>
  </si>
  <si>
    <t>Изыскание и проектирование автомобильных дорог и аэродромов</t>
  </si>
  <si>
    <t>Выполнение работ по строительству автомобильных дорог и аэродромов</t>
  </si>
  <si>
    <t>Эксплуатация дорожных машин, автомобилей и тракторов</t>
  </si>
  <si>
    <t>Строительство автомобильных дорог и аэродромов</t>
  </si>
  <si>
    <t>Транспортные сооружения</t>
  </si>
  <si>
    <t>Выполнение работ по эксплуатации автомобильных дорог и аэродромов</t>
  </si>
  <si>
    <t>Ремонт и содержание автомобильных дорог и аэродромов</t>
  </si>
  <si>
    <t>ПМ 05</t>
  </si>
  <si>
    <t>МДК 05.01</t>
  </si>
  <si>
    <t xml:space="preserve">Дорожно-строительные материалы </t>
  </si>
  <si>
    <t>Производственные предприятия дорожной отрасли</t>
  </si>
  <si>
    <t>Производственная практика "Дорожный рабочий"</t>
  </si>
  <si>
    <t>социально-экономических дисциплин;</t>
  </si>
  <si>
    <t>иностранного языка;</t>
  </si>
  <si>
    <t>математики;</t>
  </si>
  <si>
    <t>информатики ;</t>
  </si>
  <si>
    <t>геодезии</t>
  </si>
  <si>
    <t>дорожных машин, автомобилей и тракторов;</t>
  </si>
  <si>
    <t>Экономики, менеджмента и смет;</t>
  </si>
  <si>
    <t>охраны труда;</t>
  </si>
  <si>
    <t>изыскания и проектирования</t>
  </si>
  <si>
    <t>производственных организация</t>
  </si>
  <si>
    <t>транспортных сооружений на автомобильных дорогах</t>
  </si>
  <si>
    <t>технической механики;</t>
  </si>
  <si>
    <t>электротехники и электроники;</t>
  </si>
  <si>
    <t>геологии и грунтоведения;</t>
  </si>
  <si>
    <t>дорожно-строительных материалов;</t>
  </si>
  <si>
    <t>,</t>
  </si>
  <si>
    <t>строительства и эксплуатации автомобильных дорог и аэродромов</t>
  </si>
  <si>
    <t>Аудиторные занятия</t>
  </si>
  <si>
    <t>в т.ч. лабораторные и практические занятия</t>
  </si>
  <si>
    <t>концентрировано</t>
  </si>
  <si>
    <t>8</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</si>
  <si>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</si>
  <si>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</si>
  <si>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</si>
  <si>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</si>
  <si>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</si>
  <si>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</si>
  <si>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</si>
  <si>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код</t>
  </si>
  <si>
    <t>наименование специальности</t>
  </si>
  <si>
    <t>Уровень образования, необходимый для приема на обучение</t>
  </si>
  <si>
    <t>Квалификация:</t>
  </si>
  <si>
    <t>Техник</t>
  </si>
  <si>
    <t>Направаление:</t>
  </si>
  <si>
    <t>Техника и технологии строительства</t>
  </si>
  <si>
    <t>Область профессиональной деятельности:</t>
  </si>
  <si>
    <t>16 Строительство и жилищно-коммунальное хозяйство</t>
  </si>
  <si>
    <t>Форма обучения:</t>
  </si>
  <si>
    <t>Нормативный срок освоения ОПОП:</t>
  </si>
  <si>
    <t>Год начала подготовки по УП:</t>
  </si>
  <si>
    <t>Профиль получаемого профессионального образования:</t>
  </si>
  <si>
    <t xml:space="preserve">Приказ об утверждении ФГОС </t>
  </si>
  <si>
    <t>от</t>
  </si>
  <si>
    <t xml:space="preserve">Строительство и эксплуатация автомобильных дорог и аэродромов </t>
  </si>
  <si>
    <t>Обязанности и ответственность дорожного рабочего</t>
  </si>
  <si>
    <t>Дипломный проект (работа):</t>
  </si>
  <si>
    <t>Выполнение работ по профессии бетонщика</t>
  </si>
  <si>
    <t>Выполнение работ по профессии асфальтобетонщика</t>
  </si>
  <si>
    <t>МДК 02.01</t>
  </si>
  <si>
    <t>ПМ 02</t>
  </si>
  <si>
    <t>ПМ 03</t>
  </si>
  <si>
    <t>МДК 03.01</t>
  </si>
  <si>
    <t>МДК 03.02</t>
  </si>
  <si>
    <t>ПП 03</t>
  </si>
  <si>
    <t>МДК 04.01</t>
  </si>
  <si>
    <t>ПМ 04</t>
  </si>
  <si>
    <t>ПП 04</t>
  </si>
  <si>
    <t>Производственная практика по ПМ 03</t>
  </si>
  <si>
    <t>Обязательная часть циклов ОПОП</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</si>
  <si>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</si>
  <si>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Министерства науки и образования РФ от 11.01.2018г. №25 "Об утверждении федерального образовательного стандарта среднего профессионального образования 08.02.05 "Строительство и эксплуатация автомобильных дорог и аэродромов", зарегистрированного Минюстом России 05.02.2018 №49884;</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</si>
  <si>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</si>
  <si>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труда и социальной защиты Российской Федерации от 17 ноября 2020 года N 804н «Об утверждении профессионального стандарта «Дорожный рабочий», (зарегистрированном в Министерстве юстиции Российской Федерации 22 декабря 2020 года, регистрационный N 61714)</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</si>
  <si>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</si>
  <si>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</si>
  <si>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</si>
  <si>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устава ГБПОУ "КБКС"</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</si>
  <si>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</si>
  <si>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</si>
  <si>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</si>
  <si>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</si>
  <si>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</si>
  <si>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</si>
  <si>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</si>
  <si>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</si>
  <si>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08.02.05 "Строительство и эксплуатация автомобильных дорог и аэродромов"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</si>
  <si>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</si>
  <si>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Промежуточная аттестация проводится 2 раза в год в конце каждого семестра в соотвествии с графиком учебного процесса. Максимальное количесвто экзаменов в году не превышает 8. Количество зачетов не превышает 10. (за счет объединения в комплексные формы контроля)</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</si>
  <si>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</si>
  <si>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</si>
  <si>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</si>
  <si>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</si>
  <si>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</si>
  <si>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</si>
  <si>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Порядок организации самостоятельной работы (в случае наличия) и оценка её результатов:</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</si>
  <si>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97,2% от объема учебных циклов образовательной программы, следовательно, самостоятельная работа обучающихся составляет 2,8%.</t>
  </si>
  <si>
    <t xml:space="preserve">ФГОС СПО специальности ная практика организуется в учебных кабинетах или, в соотвествии с договорами, на базовых предприятиях республики. Реализация ППССЗ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</si>
  <si>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Формируемые компетенции</t>
  </si>
  <si>
    <t xml:space="preserve">Добавленные дисциплины: </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</si>
  <si>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</si>
  <si>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</si>
  <si>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rPr>
        <u/>
        <sz val="12"/>
        <rFont val="Arial Narrow"/>
        <family val="2"/>
        <charset val="204"/>
      </rPr>
      <t>По циклу ОГСЭ</t>
    </r>
    <r>
      <rPr>
        <sz val="12"/>
        <rFont val="Arial Narrow"/>
        <family val="2"/>
        <charset val="204"/>
      </rPr>
      <t xml:space="preserve"> предусмотрены  дифференцированные зачёты.</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</si>
  <si>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</si>
  <si>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08.02.05 "Строительство и эксплуатация автомобильных дорог и аэродромов". Государственная итоговая аттестация проводится в форме  защиты дипломной работы (проекта) и демонстрационного экзамена с присвоением квалификации "Техник".</t>
  </si>
  <si>
    <t>Описывается процедура проведения ГИА сроки её проведения и условия организации. Уровень заданий, порядок оценки.</t>
  </si>
  <si>
    <t>Государственная  (итоговая) аттестация:</t>
  </si>
  <si>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</si>
  <si>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</si>
  <si>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</si>
  <si>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</si>
  <si>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</si>
  <si>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</si>
  <si>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</si>
  <si>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</si>
  <si>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</si>
  <si>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</si>
  <si>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</si>
  <si>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</si>
  <si>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</si>
  <si>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</si>
  <si>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</si>
  <si>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</si>
  <si>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</si>
  <si>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</si>
  <si>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</si>
  <si>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</si>
  <si>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</si>
  <si>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</si>
  <si>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6. Программа базовой подготовки</t>
  </si>
  <si>
    <t>6.1</t>
  </si>
  <si>
    <t>Государственный экзамен</t>
  </si>
  <si>
    <t>6.2</t>
  </si>
  <si>
    <t xml:space="preserve">по </t>
  </si>
  <si>
    <t xml:space="preserve">На основную часть отводится 70% от объема образовательной программы, вариативную часть предоставлено не менее 30% (1296) часа, которые распределены следующим образом:
</t>
  </si>
  <si>
    <t>Обеспечение высокого качества ремонтных работ, подсобных работ и вспомогательных работ, связанных с подготовкой дорожного основания, распределением дорожно-строительных материалов, профилированием и отделкой асфальтобетонного покрытия</t>
  </si>
  <si>
    <t>Осуществлять приготовление, укладку и уплотнение бетонных смесей, создание необходимых условий для набора прочности бетона при строительстве, реконструкции и капитальном ремонте зданий и сооружений</t>
  </si>
  <si>
    <t>Обеспечение качественного выполнения работ по содержанию автомобильных дорог, искусственных сооружений на них и тротуаров в летний и зимний периоды, устройству и ремонту асфальтобетонных и цементобетонных дорог, подготовке дорожно-строительных материалов к применению и их использование в рамках выполняемых работ</t>
  </si>
  <si>
    <t>Выполнение дипломного проекта (работы)</t>
  </si>
  <si>
    <t>ДзК</t>
  </si>
  <si>
    <t>Дэм</t>
  </si>
  <si>
    <t>ПП 02</t>
  </si>
  <si>
    <t>ДзК - комплексный дифференцированный зачёт</t>
  </si>
  <si>
    <t>Эм - экзамен по модулю</t>
  </si>
  <si>
    <t>Дэм - демонтсрационный экзамен по модулю</t>
  </si>
  <si>
    <t>Производственная "Бетонщик"</t>
  </si>
  <si>
    <t>Производственная "Дорожный рабочий"</t>
  </si>
  <si>
    <t xml:space="preserve">Учебная </t>
  </si>
  <si>
    <t xml:space="preserve">Производственная </t>
  </si>
  <si>
    <t>Производственная</t>
  </si>
  <si>
    <t>Производственная "Асфальтобетонщик"</t>
  </si>
  <si>
    <t>Промежуточная аттестация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t>
  </si>
  <si>
    <t>Другие формы:   РК, ИК</t>
  </si>
  <si>
    <t>Профессиональный модуль "Выполнение работ по одной или нескольким профессиям рабочих должностям служащих введен на основании протокола заседания Студенческого совета протокол № 1 от 11.03 2024 в рамках реализяции Положения о порядке участия обучающихся колледжа в формировании содержания своего профессионального образования</t>
  </si>
  <si>
    <t>МДК 05.01/  ПП 05.01</t>
  </si>
  <si>
    <t>МДК 05.02/  ПП 05.02</t>
  </si>
  <si>
    <t>МДК 05.03/  ПП 05.03</t>
  </si>
  <si>
    <t>109/72</t>
  </si>
  <si>
    <t>77/72</t>
  </si>
  <si>
    <t>73/72</t>
  </si>
  <si>
    <t>-</t>
  </si>
  <si>
    <t>Среднее общее образование</t>
  </si>
  <si>
    <t>ОГСЭ 06</t>
  </si>
  <si>
    <t>ОГСЭ 07</t>
  </si>
  <si>
    <t>Культура народов КБР</t>
  </si>
  <si>
    <t>Основы финансовой грамотности</t>
  </si>
  <si>
    <t>Менеджмент в управлении</t>
  </si>
  <si>
    <t>ОП 10</t>
  </si>
  <si>
    <t>ОП 11</t>
  </si>
  <si>
    <t>ОП 12</t>
  </si>
  <si>
    <t>ОП 13</t>
  </si>
  <si>
    <t>УП 01</t>
  </si>
  <si>
    <t>Производственная практика по ПМ 02</t>
  </si>
  <si>
    <t>ПП 05</t>
  </si>
  <si>
    <t>ТО-16 нед., ПА - 1 нед.</t>
  </si>
  <si>
    <t>ТО - 21 нед., УП - 2 нед., ПА - 1 нед</t>
  </si>
  <si>
    <t>2К</t>
  </si>
  <si>
    <t>ТО - 13 нед., УП - 2 нед.,   ПП - 8 нед, ПА - 1 нед</t>
  </si>
  <si>
    <t>Учебная практика (геодезическая)</t>
  </si>
  <si>
    <t>ПДП</t>
  </si>
  <si>
    <t>Производственная преддипломная практика</t>
  </si>
  <si>
    <t>ПП - 12 нед, ПДП - 4 нед., ПА - 1 нед. ГИА - 6 нед.</t>
  </si>
  <si>
    <t>ТО - 19 нед.</t>
  </si>
  <si>
    <t>2,4,5</t>
  </si>
  <si>
    <t>5</t>
  </si>
  <si>
    <t>приказа Минпросвещения России от 08.11.2021 N 800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</si>
  <si>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4.1. Формирование структуры ООП с учетом вариативной части</t>
  </si>
  <si>
    <r>
      <t>4.1.1.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</si>
  <si>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r>
      <rPr>
        <b/>
        <sz val="12"/>
        <rFont val="Arial Narrow"/>
        <family val="2"/>
        <charset val="204"/>
      </rPr>
      <t xml:space="preserve">4.1.2.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</si>
  <si>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4.2.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</si>
  <si>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rPr>
        <u/>
        <sz val="12"/>
        <rFont val="Arial Narrow"/>
        <family val="2"/>
        <charset val="204"/>
      </rPr>
      <t xml:space="preserve">В профессиональном цикле </t>
    </r>
    <r>
      <rPr>
        <sz val="12"/>
        <rFont val="Arial Narrow"/>
        <family val="2"/>
        <charset val="204"/>
      </rPr>
      <t xml:space="preserve"> выбор формы аттестации обоснован количеством практических работ и значимостью осваиваемых компетенций для становления профессиональной компетентности выпускника.На проведение практик, в ГБПОУ "КБКС" по специальности 08.02.05 "Строительство и эксплуатация автомобильных дорог и аэродромов", отводится 35%  от объёма профессионального цикла образовательной программы, по завершению которых проводятся дифференцированные зачеты. По ПМ 05 "Выполнение работ по одной или нескольким профессиям рабочих, должностям служащих" проводится квалификационный экзамен с присвоением квалификации "Дорожный рабочий". </t>
    </r>
  </si>
  <si>
    <r>
      <rPr>
        <u/>
        <sz val="12"/>
        <rFont val="Arial Narrow"/>
        <family val="2"/>
        <charset val="204"/>
      </rPr>
      <t>В общепрофессиональном цикле</t>
    </r>
    <r>
      <rPr>
        <sz val="12"/>
        <rFont val="Arial Narrow"/>
        <family val="2"/>
        <charset val="204"/>
      </rPr>
      <t xml:space="preserve"> предусмотрены экзамены по дисциплинам ОП 02 "Техническая механика", ОП 03 "Электротехника и электроника", ОП 10 "Геология и грунтоведение", ОП 11 "Геодезия", ОП 12 "Дорожно-строительные материалы". По остальным дисциплинам запланированы дифференцированные зачеты.</t>
    </r>
  </si>
  <si>
    <t>4м</t>
  </si>
  <si>
    <t>6м</t>
  </si>
  <si>
    <t>4Кв</t>
  </si>
  <si>
    <t>2 г. 10 мес.</t>
  </si>
  <si>
    <t>Производственная практика ПП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</si>
</sst>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dd/mm/yy;@"/>
    <numFmt numFmtId="165" formatCode="#,##0;[Red]#,##0"/>
  </numFmts>
  <fonts count="44"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b/>
      <sz val="14"/>
      <color indexed="8"/>
      <name val="Arial Narrow"/>
      <family val="2"/>
      <charset val="204"/>
    </font>
    <font>
      <i/>
      <sz val="14"/>
      <color rgb="FF000000"/>
      <name val="Arial Narrow"/>
      <family val="2"/>
      <charset val="204"/>
    </font>
    <font>
      <sz val="14"/>
      <color indexed="8"/>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8"/>
      <name val="Arial Narrow"/>
      <family val="2"/>
      <charset val="204"/>
    </font>
    <font>
      <b/>
      <sz val="12"/>
      <color theme="1"/>
      <name val="Arial Narrow"/>
      <family val="2"/>
      <charset val="204"/>
    </font>
    <font>
      <sz val="12"/>
      <color theme="1"/>
      <name val="Arial Narrow"/>
      <family val="2"/>
      <charset val="204"/>
    </font>
    <font>
      <sz val="14"/>
      <name val="Calibri"/>
      <family val="2"/>
      <charset val="204"/>
      <scheme val="minor"/>
    </font>
    <font>
      <sz val="14"/>
      <name val="Times New Roman"/>
      <family val="1"/>
      <charset val="204"/>
    </font>
    <font>
      <sz val="14"/>
      <color rgb="FFFF0000"/>
      <name val="Arial Narrow"/>
      <family val="2"/>
      <charset val="204"/>
    </font>
    <font>
      <sz val="11"/>
      <color rgb="FF000000"/>
      <name val="Arial Narrow"/>
      <family val="2"/>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u/>
      <sz val="12"/>
      <name val="Arial Narrow"/>
      <family val="2"/>
      <charset val="204"/>
    </font>
    <font>
      <sz val="16"/>
      <color theme="1"/>
      <name val="Arial Narrow"/>
      <family val="2"/>
      <charset val="204"/>
    </font>
    <font>
      <b/>
      <sz val="16"/>
      <name val="Arial Narrow"/>
      <family val="2"/>
      <charset val="204"/>
    </font>
    <font>
      <sz val="16"/>
      <name val="Arial Narrow"/>
      <family val="2"/>
      <charset val="204"/>
    </font>
    <font>
      <sz val="16"/>
      <color rgb="FF000000"/>
      <name val="Arial Narrow"/>
      <family val="2"/>
      <charset val="204"/>
    </font>
    <font>
      <b/>
      <sz val="16"/>
      <color rgb="FF000000"/>
      <name val="Arial Narrow"/>
      <family val="2"/>
      <charset val="204"/>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FFFFFF"/>
        <bgColor rgb="FF000000"/>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36" fillId="0" borderId="0" applyNumberFormat="0" applyFill="0" applyBorder="0" applyAlignment="0" applyProtection="0"/>
  </cellStyleXfs>
  <cellXfs count="344">
    <xf numFmtId="0" fontId="0" fillId="0" borderId="0" xfId="0"/>
    <xf numFmtId="0" fontId="9" fillId="0" borderId="7" xfId="0" applyFont="1" applyBorder="1"/>
    <xf numFmtId="0" fontId="9" fillId="0" borderId="0" xfId="0" applyFont="1"/>
    <xf numFmtId="0" fontId="13" fillId="0" borderId="2" xfId="0" applyFont="1" applyBorder="1" applyAlignment="1">
      <alignment horizontal="left"/>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9" fillId="0" borderId="3" xfId="0" applyFont="1" applyBorder="1"/>
    <xf numFmtId="0" fontId="7" fillId="0" borderId="0" xfId="0" applyFont="1" applyAlignment="1">
      <alignment vertical="center"/>
    </xf>
    <xf numFmtId="0" fontId="6" fillId="0" borderId="0" xfId="0" applyFont="1" applyAlignment="1">
      <alignment vertical="center"/>
    </xf>
    <xf numFmtId="0" fontId="15" fillId="0" borderId="0" xfId="0" applyFont="1"/>
    <xf numFmtId="0" fontId="8" fillId="0" borderId="0" xfId="0" applyFont="1" applyAlignment="1">
      <alignment horizontal="left"/>
    </xf>
    <xf numFmtId="0" fontId="15" fillId="0" borderId="2" xfId="0" applyFont="1" applyBorder="1"/>
    <xf numFmtId="0" fontId="13" fillId="0" borderId="2" xfId="0" applyFont="1" applyBorder="1"/>
    <xf numFmtId="0" fontId="7" fillId="0" borderId="0" xfId="0" applyFont="1"/>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3" xfId="3" applyFont="1" applyFill="1" applyBorder="1" applyAlignment="1">
      <alignment horizontal="center" vertical="center" wrapText="1"/>
    </xf>
    <xf numFmtId="0" fontId="12" fillId="5" borderId="5" xfId="2"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24" xfId="3" applyFont="1" applyFill="1" applyBorder="1" applyAlignment="1">
      <alignment horizontal="center" vertical="center" wrapText="1"/>
    </xf>
    <xf numFmtId="0" fontId="8" fillId="5" borderId="20"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2" xfId="1" applyFont="1" applyFill="1" applyBorder="1" applyAlignment="1">
      <alignment horizontal="left" vertical="center" wrapText="1"/>
    </xf>
    <xf numFmtId="0" fontId="11" fillId="5" borderId="21" xfId="3" applyFont="1" applyFill="1" applyBorder="1" applyAlignment="1">
      <alignment horizontal="right" vertical="center" wrapText="1"/>
    </xf>
    <xf numFmtId="0" fontId="8" fillId="5" borderId="4" xfId="1" applyFont="1" applyFill="1" applyBorder="1" applyAlignment="1">
      <alignment horizontal="left" vertical="center" wrapText="1"/>
    </xf>
    <xf numFmtId="0" fontId="11" fillId="5" borderId="22" xfId="3" applyFont="1" applyFill="1" applyBorder="1" applyAlignment="1">
      <alignment horizontal="left" vertical="center" wrapText="1"/>
    </xf>
    <xf numFmtId="0" fontId="11" fillId="5" borderId="13"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17" fillId="0" borderId="2"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12" fillId="0" borderId="0" xfId="0" applyFont="1" applyAlignment="1">
      <alignment vertical="center"/>
    </xf>
    <xf numFmtId="0" fontId="12" fillId="0" borderId="2" xfId="0" applyFont="1" applyBorder="1" applyAlignment="1">
      <alignment horizontal="center" vertical="center" wrapText="1"/>
    </xf>
    <xf numFmtId="0" fontId="8" fillId="0" borderId="0" xfId="0" applyFont="1" applyAlignment="1">
      <alignment horizontal="left" vertical="center"/>
    </xf>
    <xf numFmtId="0" fontId="11" fillId="0" borderId="2" xfId="0" applyFont="1" applyBorder="1" applyAlignment="1">
      <alignment horizontal="left"/>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49" fontId="8" fillId="0" borderId="6" xfId="0" applyNumberFormat="1" applyFont="1" applyBorder="1" applyAlignment="1">
      <alignment horizontal="left" vertical="center"/>
    </xf>
    <xf numFmtId="0" fontId="8" fillId="0" borderId="6" xfId="0" applyFont="1" applyBorder="1" applyAlignment="1">
      <alignment horizontal="left"/>
    </xf>
    <xf numFmtId="14" fontId="8" fillId="0" borderId="0" xfId="0" applyNumberFormat="1" applyFont="1"/>
    <xf numFmtId="43" fontId="8" fillId="0" borderId="2" xfId="4" applyFont="1" applyFill="1" applyBorder="1" applyAlignment="1">
      <alignment horizontal="center" vertical="center"/>
    </xf>
    <xf numFmtId="0" fontId="9" fillId="0" borderId="2" xfId="0" applyFont="1" applyBorder="1" applyAlignment="1">
      <alignment horizontal="justify" vertical="center" wrapText="1"/>
    </xf>
    <xf numFmtId="0" fontId="8" fillId="0" borderId="0" xfId="0" applyFont="1" applyAlignment="1">
      <alignment vertical="center" wrapText="1"/>
    </xf>
    <xf numFmtId="0" fontId="11" fillId="0" borderId="2" xfId="0" applyFont="1" applyBorder="1" applyAlignment="1">
      <alignment horizontal="left"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27" fillId="0" borderId="0" xfId="0" applyFont="1" applyAlignment="1">
      <alignment horizontal="left"/>
    </xf>
    <xf numFmtId="0" fontId="27" fillId="0" borderId="0" xfId="0" applyFont="1" applyAlignment="1">
      <alignment horizontal="left" vertical="top" wrapText="1"/>
    </xf>
    <xf numFmtId="49" fontId="8" fillId="0" borderId="2" xfId="0" applyNumberFormat="1" applyFont="1" applyBorder="1" applyAlignment="1">
      <alignment horizontal="center" vertical="center" wrapText="1"/>
    </xf>
    <xf numFmtId="0" fontId="11" fillId="0" borderId="2" xfId="0" applyFont="1" applyBorder="1" applyAlignment="1">
      <alignment horizontal="center"/>
    </xf>
    <xf numFmtId="0" fontId="15" fillId="0" borderId="2" xfId="0" applyFont="1" applyBorder="1" applyAlignment="1">
      <alignment horizontal="left"/>
    </xf>
    <xf numFmtId="1" fontId="15" fillId="0" borderId="2" xfId="0" applyNumberFormat="1" applyFont="1" applyBorder="1" applyAlignment="1">
      <alignment horizontal="left"/>
    </xf>
    <xf numFmtId="1" fontId="8" fillId="0" borderId="2" xfId="0" applyNumberFormat="1" applyFont="1" applyBorder="1" applyAlignment="1">
      <alignment horizontal="left"/>
    </xf>
    <xf numFmtId="0" fontId="8" fillId="0" borderId="2" xfId="0" applyFont="1" applyBorder="1"/>
    <xf numFmtId="0" fontId="11" fillId="0" borderId="0" xfId="0" applyFont="1" applyAlignment="1">
      <alignment horizontal="center" vertical="center"/>
    </xf>
    <xf numFmtId="0" fontId="20" fillId="0" borderId="0" xfId="0" applyFont="1" applyAlignment="1">
      <alignment vertical="center"/>
    </xf>
    <xf numFmtId="1" fontId="11" fillId="0" borderId="2" xfId="0" applyNumberFormat="1" applyFont="1" applyBorder="1" applyAlignment="1">
      <alignment horizontal="center" vertical="center" wrapText="1"/>
    </xf>
    <xf numFmtId="1" fontId="11" fillId="0" borderId="0" xfId="0" applyNumberFormat="1" applyFont="1" applyAlignment="1">
      <alignment vertical="center"/>
    </xf>
    <xf numFmtId="1" fontId="11" fillId="0" borderId="2" xfId="0" applyNumberFormat="1" applyFont="1" applyBorder="1" applyAlignment="1">
      <alignment horizontal="center" vertical="center"/>
    </xf>
    <xf numFmtId="1"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28" fillId="0" borderId="0" xfId="0" applyFont="1" applyAlignment="1">
      <alignment vertical="center"/>
    </xf>
    <xf numFmtId="0" fontId="11" fillId="0" borderId="7" xfId="0" applyFont="1" applyBorder="1" applyAlignment="1">
      <alignment horizontal="left"/>
    </xf>
    <xf numFmtId="0" fontId="8" fillId="0" borderId="7" xfId="0" applyFont="1" applyBorder="1" applyAlignment="1">
      <alignment horizontal="left"/>
    </xf>
    <xf numFmtId="0" fontId="25"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9" fillId="0" borderId="0" xfId="0" applyFont="1" applyAlignment="1">
      <alignment vertical="center"/>
    </xf>
    <xf numFmtId="0" fontId="11" fillId="0" borderId="7" xfId="0" applyFont="1" applyBorder="1" applyAlignment="1">
      <alignment horizontal="left" wrapText="1"/>
    </xf>
    <xf numFmtId="0" fontId="26" fillId="0" borderId="2" xfId="0" applyFont="1" applyBorder="1" applyAlignment="1">
      <alignment horizontal="center" vertical="center"/>
    </xf>
    <xf numFmtId="0" fontId="8" fillId="0" borderId="2" xfId="0" applyFont="1" applyBorder="1" applyAlignment="1">
      <alignment horizontal="left"/>
    </xf>
    <xf numFmtId="0" fontId="8" fillId="0" borderId="31"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1" xfId="0" applyFont="1" applyBorder="1" applyAlignment="1">
      <alignment horizontal="center" vertical="center" wrapText="1"/>
    </xf>
    <xf numFmtId="0" fontId="8" fillId="0" borderId="2" xfId="0" applyFont="1" applyBorder="1" applyAlignment="1">
      <alignment horizontal="left" wrapText="1"/>
    </xf>
    <xf numFmtId="0" fontId="11" fillId="0" borderId="31" xfId="0" applyFont="1" applyBorder="1" applyAlignment="1">
      <alignment horizontal="center" vertical="center" wrapText="1"/>
    </xf>
    <xf numFmtId="1" fontId="6" fillId="0" borderId="2" xfId="0" applyNumberFormat="1" applyFont="1" applyBorder="1" applyAlignment="1">
      <alignment horizontal="center" vertical="center"/>
    </xf>
    <xf numFmtId="0" fontId="8" fillId="0" borderId="2" xfId="0" applyFont="1" applyBorder="1" applyAlignment="1">
      <alignment horizontal="justify" vertical="center" wrapText="1"/>
    </xf>
    <xf numFmtId="0" fontId="11" fillId="0" borderId="4" xfId="0" applyFont="1" applyBorder="1" applyAlignment="1">
      <alignment vertical="center" wrapText="1"/>
    </xf>
    <xf numFmtId="0" fontId="17" fillId="0" borderId="0" xfId="0" applyFont="1" applyAlignment="1">
      <alignment horizontal="left" vertical="center"/>
    </xf>
    <xf numFmtId="0" fontId="11" fillId="0" borderId="0" xfId="0" applyFont="1" applyAlignment="1">
      <alignment vertical="center" wrapText="1"/>
    </xf>
    <xf numFmtId="0" fontId="20" fillId="0" borderId="0" xfId="0" applyFont="1" applyAlignment="1">
      <alignment horizontal="center" vertical="center"/>
    </xf>
    <xf numFmtId="0" fontId="18" fillId="0" borderId="0" xfId="0" applyFont="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8" fillId="0" borderId="5" xfId="0" applyFont="1" applyBorder="1" applyAlignment="1">
      <alignment horizontal="center"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11"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0" xfId="0" applyFont="1" applyBorder="1" applyAlignment="1">
      <alignment horizontal="right"/>
    </xf>
    <xf numFmtId="0" fontId="9" fillId="0" borderId="0" xfId="0" applyFont="1" applyBorder="1"/>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0" xfId="0" applyFont="1" applyBorder="1" applyAlignment="1"/>
    <xf numFmtId="0" fontId="9" fillId="0" borderId="30" xfId="0" applyFont="1" applyBorder="1"/>
    <xf numFmtId="0" fontId="31" fillId="0" borderId="0" xfId="0" applyFont="1" applyBorder="1" applyAlignment="1"/>
    <xf numFmtId="0" fontId="31" fillId="0" borderId="0" xfId="0" applyFont="1" applyBorder="1" applyAlignment="1">
      <alignment horizontal="center"/>
    </xf>
    <xf numFmtId="0" fontId="11" fillId="0" borderId="0" xfId="0" applyFont="1" applyBorder="1" applyAlignment="1">
      <alignment vertical="center"/>
    </xf>
    <xf numFmtId="0" fontId="8" fillId="0" borderId="0" xfId="0" applyFont="1" applyBorder="1" applyAlignment="1">
      <alignment vertical="center"/>
    </xf>
    <xf numFmtId="164" fontId="31" fillId="0" borderId="30" xfId="0" applyNumberFormat="1" applyFont="1" applyBorder="1" applyAlignment="1">
      <alignment horizontal="center"/>
    </xf>
    <xf numFmtId="0" fontId="32" fillId="0" borderId="0" xfId="0" applyFont="1" applyBorder="1" applyAlignment="1">
      <alignment horizontal="center" vertical="center"/>
    </xf>
    <xf numFmtId="0" fontId="10" fillId="0" borderId="0" xfId="0" applyFont="1" applyBorder="1" applyAlignment="1"/>
    <xf numFmtId="0" fontId="32" fillId="0" borderId="0" xfId="0" applyFont="1" applyBorder="1" applyAlignment="1"/>
    <xf numFmtId="0" fontId="9" fillId="0" borderId="30" xfId="0" applyFont="1" applyBorder="1" applyAlignment="1">
      <alignment horizontal="center"/>
    </xf>
    <xf numFmtId="0" fontId="9" fillId="0" borderId="30" xfId="0" applyFont="1" applyBorder="1" applyAlignment="1">
      <alignment horizontal="center" wrapText="1"/>
    </xf>
    <xf numFmtId="0" fontId="23"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10" fillId="0" borderId="0" xfId="0" applyFont="1" applyBorder="1"/>
    <xf numFmtId="0" fontId="8" fillId="0" borderId="2" xfId="0" applyFont="1" applyFill="1" applyBorder="1" applyAlignment="1"/>
    <xf numFmtId="0" fontId="8" fillId="0" borderId="0" xfId="0" applyFont="1" applyAlignment="1">
      <alignment horizontal="center"/>
    </xf>
    <xf numFmtId="2" fontId="11" fillId="0" borderId="2" xfId="0" applyNumberFormat="1" applyFont="1" applyBorder="1" applyAlignment="1">
      <alignment horizontal="center" vertical="center"/>
    </xf>
    <xf numFmtId="0" fontId="10" fillId="0" borderId="2" xfId="0" applyFont="1" applyBorder="1" applyAlignment="1">
      <alignment horizontal="justify" wrapText="1"/>
    </xf>
    <xf numFmtId="0" fontId="9" fillId="0" borderId="2" xfId="0" applyFont="1" applyBorder="1" applyAlignment="1">
      <alignment horizontal="justify" wrapText="1"/>
    </xf>
    <xf numFmtId="0" fontId="7" fillId="0" borderId="2" xfId="0" applyFont="1" applyBorder="1" applyAlignment="1">
      <alignment horizontal="justify" wrapText="1"/>
    </xf>
    <xf numFmtId="0" fontId="11" fillId="0" borderId="2" xfId="0" applyFont="1" applyBorder="1" applyAlignment="1">
      <alignment horizontal="justify" wrapText="1"/>
    </xf>
    <xf numFmtId="0" fontId="8" fillId="0" borderId="2" xfId="0" applyFont="1" applyBorder="1" applyAlignment="1">
      <alignment horizontal="justify" wrapText="1"/>
    </xf>
    <xf numFmtId="0" fontId="6" fillId="0" borderId="2" xfId="0" applyFont="1" applyBorder="1" applyAlignment="1">
      <alignment horizontal="justify" wrapText="1"/>
    </xf>
    <xf numFmtId="0" fontId="10" fillId="0" borderId="7" xfId="0" applyFont="1" applyBorder="1" applyAlignment="1">
      <alignment vertical="center" wrapText="1"/>
    </xf>
    <xf numFmtId="0" fontId="8" fillId="0" borderId="2" xfId="0" applyFont="1" applyBorder="1" applyAlignment="1">
      <alignment horizontal="center" wrapText="1"/>
    </xf>
    <xf numFmtId="0" fontId="8" fillId="0" borderId="2" xfId="0" applyFont="1" applyBorder="1" applyAlignment="1">
      <alignment wrapText="1"/>
    </xf>
    <xf numFmtId="49" fontId="6" fillId="0" borderId="2" xfId="0" applyNumberFormat="1" applyFont="1" applyBorder="1" applyAlignment="1">
      <alignment horizontal="center" vertical="center"/>
    </xf>
    <xf numFmtId="0" fontId="10" fillId="0" borderId="2" xfId="0" applyFont="1" applyBorder="1" applyAlignment="1">
      <alignment horizontal="center" vertical="center"/>
    </xf>
    <xf numFmtId="0" fontId="8" fillId="0" borderId="2" xfId="0" applyFont="1" applyFill="1" applyBorder="1" applyAlignment="1">
      <alignment horizontal="center"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1" fontId="8" fillId="0" borderId="2" xfId="0" applyNumberFormat="1" applyFont="1" applyBorder="1" applyAlignment="1">
      <alignment horizontal="center" vertical="center"/>
    </xf>
    <xf numFmtId="0" fontId="5" fillId="0" borderId="0" xfId="0" applyFont="1" applyAlignment="1">
      <alignment horizontal="left"/>
    </xf>
    <xf numFmtId="0" fontId="0" fillId="0" borderId="0" xfId="0" applyFill="1"/>
    <xf numFmtId="0" fontId="17"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4" fillId="0" borderId="0" xfId="0" applyFont="1" applyAlignment="1">
      <alignment horizontal="left"/>
    </xf>
    <xf numFmtId="41" fontId="5" fillId="0" borderId="2" xfId="0" applyNumberFormat="1" applyFont="1" applyBorder="1" applyAlignment="1">
      <alignment vertical="top" wrapText="1"/>
    </xf>
    <xf numFmtId="41" fontId="5" fillId="0" borderId="2" xfId="4" applyNumberFormat="1" applyFont="1" applyFill="1" applyBorder="1" applyAlignment="1">
      <alignment vertical="top" wrapText="1"/>
    </xf>
    <xf numFmtId="0" fontId="5" fillId="0" borderId="2" xfId="4" applyNumberFormat="1" applyFont="1" applyFill="1" applyBorder="1" applyAlignment="1">
      <alignment horizontal="right" vertical="top" wrapText="1"/>
    </xf>
    <xf numFmtId="0" fontId="5" fillId="0" borderId="2" xfId="0" applyFont="1" applyBorder="1" applyAlignment="1">
      <alignment horizontal="center" vertical="top" wrapText="1"/>
    </xf>
    <xf numFmtId="0" fontId="24" fillId="0" borderId="0" xfId="0" applyFont="1" applyAlignment="1">
      <alignment horizontal="left"/>
    </xf>
    <xf numFmtId="0" fontId="5" fillId="0" borderId="0" xfId="0" applyFont="1"/>
    <xf numFmtId="49" fontId="8" fillId="0" borderId="6" xfId="0" applyNumberFormat="1" applyFont="1" applyBorder="1" applyAlignment="1">
      <alignment horizontal="left"/>
    </xf>
    <xf numFmtId="0" fontId="5" fillId="0" borderId="31" xfId="0" applyFont="1" applyBorder="1" applyAlignment="1">
      <alignment vertical="top" wrapText="1"/>
    </xf>
    <xf numFmtId="0" fontId="5" fillId="0" borderId="2" xfId="0" applyFont="1" applyBorder="1" applyAlignment="1">
      <alignment horizontal="right" vertical="top" wrapText="1"/>
    </xf>
    <xf numFmtId="0" fontId="24" fillId="0" borderId="2" xfId="0" applyFont="1" applyBorder="1" applyAlignment="1">
      <alignment horizontal="right" vertical="center"/>
    </xf>
    <xf numFmtId="0" fontId="5" fillId="0" borderId="2" xfId="0" applyFont="1" applyBorder="1" applyAlignment="1">
      <alignment horizontal="right" vertical="center" wrapText="1"/>
    </xf>
    <xf numFmtId="41" fontId="17" fillId="0" borderId="2" xfId="0" applyNumberFormat="1" applyFont="1" applyBorder="1" applyAlignment="1">
      <alignment horizontal="right" vertical="center" wrapText="1"/>
    </xf>
    <xf numFmtId="41" fontId="5" fillId="0" borderId="2" xfId="4" applyNumberFormat="1" applyFont="1" applyFill="1" applyBorder="1" applyAlignment="1">
      <alignment horizontal="right" vertical="center" wrapText="1"/>
    </xf>
    <xf numFmtId="165" fontId="17" fillId="0" borderId="5" xfId="4" applyNumberFormat="1" applyFont="1" applyFill="1" applyBorder="1" applyAlignment="1">
      <alignment horizontal="right" vertical="center" wrapText="1"/>
    </xf>
    <xf numFmtId="41" fontId="5" fillId="0" borderId="7" xfId="0" applyNumberFormat="1" applyFont="1" applyBorder="1" applyAlignment="1">
      <alignment vertical="top" wrapText="1"/>
    </xf>
    <xf numFmtId="41" fontId="5" fillId="0" borderId="32" xfId="0" applyNumberFormat="1" applyFont="1" applyBorder="1" applyAlignment="1">
      <alignment vertical="top" wrapText="1"/>
    </xf>
    <xf numFmtId="41" fontId="5" fillId="0" borderId="31" xfId="0" applyNumberFormat="1" applyFont="1" applyBorder="1" applyAlignment="1">
      <alignment vertical="top" wrapText="1"/>
    </xf>
    <xf numFmtId="41" fontId="17" fillId="0" borderId="32" xfId="0" applyNumberFormat="1" applyFont="1" applyBorder="1" applyAlignment="1">
      <alignment vertical="top" wrapText="1"/>
    </xf>
    <xf numFmtId="41" fontId="17" fillId="0" borderId="2" xfId="4" applyNumberFormat="1" applyFont="1" applyFill="1" applyBorder="1" applyAlignment="1">
      <alignment horizontal="right" vertical="top" wrapText="1"/>
    </xf>
    <xf numFmtId="0" fontId="17" fillId="0" borderId="2" xfId="0" applyFont="1" applyBorder="1" applyAlignment="1">
      <alignment horizontal="right" vertical="center" wrapText="1"/>
    </xf>
    <xf numFmtId="49" fontId="8" fillId="0" borderId="2" xfId="0" applyNumberFormat="1" applyFont="1" applyBorder="1" applyAlignment="1">
      <alignment horizontal="center" wrapText="1"/>
    </xf>
    <xf numFmtId="0" fontId="7" fillId="0" borderId="2" xfId="0" applyFont="1" applyBorder="1" applyAlignment="1">
      <alignment horizontal="justify"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39" fillId="0" borderId="0" xfId="0" applyFont="1" applyAlignment="1">
      <alignment horizontal="center" vertical="center"/>
    </xf>
    <xf numFmtId="0" fontId="39" fillId="0" borderId="0" xfId="0" applyFont="1"/>
    <xf numFmtId="0" fontId="40" fillId="0" borderId="0" xfId="0" applyFont="1" applyAlignment="1">
      <alignment horizontal="center"/>
    </xf>
    <xf numFmtId="0" fontId="39" fillId="0" borderId="0" xfId="0" applyFont="1" applyAlignment="1">
      <alignment horizontal="center" wrapText="1"/>
    </xf>
    <xf numFmtId="0" fontId="39" fillId="0" borderId="2" xfId="0" applyFont="1" applyBorder="1"/>
    <xf numFmtId="0" fontId="39" fillId="0" borderId="2" xfId="0" applyFont="1" applyBorder="1" applyAlignment="1">
      <alignment vertical="center" wrapText="1"/>
    </xf>
    <xf numFmtId="0" fontId="41" fillId="0" borderId="2" xfId="0" applyFont="1" applyBorder="1" applyAlignment="1">
      <alignment horizontal="center" vertical="center"/>
    </xf>
    <xf numFmtId="0" fontId="41" fillId="0" borderId="2" xfId="0" applyFont="1" applyBorder="1" applyAlignment="1">
      <alignment horizontal="left" vertical="center"/>
    </xf>
    <xf numFmtId="0" fontId="41" fillId="0" borderId="2" xfId="0" applyFont="1" applyBorder="1" applyAlignment="1">
      <alignment horizontal="left" vertical="center" wrapText="1"/>
    </xf>
    <xf numFmtId="0" fontId="41" fillId="0" borderId="2" xfId="0" applyFont="1" applyBorder="1" applyAlignment="1">
      <alignment horizontal="center" vertical="center" wrapText="1"/>
    </xf>
    <xf numFmtId="0" fontId="39" fillId="0" borderId="2" xfId="0" applyFont="1" applyBorder="1" applyAlignment="1">
      <alignment horizontal="justify" vertical="center" wrapText="1"/>
    </xf>
    <xf numFmtId="0" fontId="41" fillId="0" borderId="2" xfId="0" applyFont="1" applyBorder="1" applyAlignment="1">
      <alignment horizontal="justify" vertical="center" wrapText="1"/>
    </xf>
    <xf numFmtId="0" fontId="42" fillId="0" borderId="2" xfId="0" applyFont="1" applyBorder="1" applyAlignment="1">
      <alignment horizontal="justify" vertical="center" wrapText="1"/>
    </xf>
    <xf numFmtId="0" fontId="41" fillId="0" borderId="0" xfId="0" applyFont="1" applyAlignment="1">
      <alignment horizontal="left" vertical="center"/>
    </xf>
    <xf numFmtId="0" fontId="41" fillId="0" borderId="0" xfId="0" applyFont="1" applyAlignment="1">
      <alignment vertical="center" wrapText="1"/>
    </xf>
    <xf numFmtId="0" fontId="43" fillId="0" borderId="0" xfId="0" applyFont="1" applyAlignment="1">
      <alignment horizontal="left"/>
    </xf>
    <xf numFmtId="0" fontId="42" fillId="0" borderId="0" xfId="0" applyFont="1"/>
    <xf numFmtId="0" fontId="41" fillId="0" borderId="0" xfId="0" applyFont="1" applyAlignment="1">
      <alignment horizontal="left"/>
    </xf>
    <xf numFmtId="43" fontId="8" fillId="0" borderId="4" xfId="4" applyFont="1" applyFill="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center" textRotation="90" wrapText="1"/>
    </xf>
    <xf numFmtId="0" fontId="8"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0" fontId="8" fillId="6" borderId="5" xfId="0"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1" fontId="6" fillId="6" borderId="2" xfId="0" applyNumberFormat="1" applyFont="1" applyFill="1" applyBorder="1" applyAlignment="1">
      <alignment horizontal="center" vertical="center"/>
    </xf>
    <xf numFmtId="1" fontId="11" fillId="6" borderId="2" xfId="0" applyNumberFormat="1" applyFont="1" applyFill="1" applyBorder="1" applyAlignment="1">
      <alignment horizontal="center" vertical="center"/>
    </xf>
    <xf numFmtId="0" fontId="8" fillId="6" borderId="2" xfId="0" applyFont="1" applyFill="1" applyBorder="1" applyAlignment="1">
      <alignment horizontal="center" vertical="center"/>
    </xf>
    <xf numFmtId="2" fontId="11" fillId="6" borderId="2" xfId="0" applyNumberFormat="1" applyFont="1" applyFill="1" applyBorder="1" applyAlignment="1">
      <alignment horizontal="center" vertical="center"/>
    </xf>
    <xf numFmtId="1" fontId="8" fillId="6" borderId="2" xfId="0" applyNumberFormat="1" applyFont="1" applyFill="1" applyBorder="1" applyAlignment="1">
      <alignment horizontal="center" vertical="center"/>
    </xf>
    <xf numFmtId="0" fontId="11" fillId="7" borderId="2" xfId="0" applyFont="1" applyFill="1" applyBorder="1" applyAlignment="1">
      <alignment horizontal="center" vertical="center"/>
    </xf>
    <xf numFmtId="0" fontId="9" fillId="0" borderId="0" xfId="0" applyFont="1" applyBorder="1" applyAlignment="1">
      <alignment horizontal="center"/>
    </xf>
    <xf numFmtId="0" fontId="29" fillId="0" borderId="0" xfId="0" applyFont="1" applyBorder="1" applyAlignment="1">
      <alignment horizontal="center" vertical="center"/>
    </xf>
    <xf numFmtId="0" fontId="24" fillId="0" borderId="0" xfId="0" applyFont="1" applyBorder="1" applyAlignment="1">
      <alignment horizontal="center"/>
    </xf>
    <xf numFmtId="43" fontId="33" fillId="0" borderId="0" xfId="4" applyFont="1" applyBorder="1" applyAlignment="1">
      <alignment horizontal="left" wrapText="1"/>
    </xf>
    <xf numFmtId="43" fontId="34" fillId="0" borderId="0" xfId="4" applyFont="1" applyBorder="1" applyAlignment="1">
      <alignment horizontal="left" vertical="center" wrapText="1"/>
    </xf>
    <xf numFmtId="43" fontId="9" fillId="0" borderId="0" xfId="4" applyFont="1" applyBorder="1" applyAlignment="1">
      <alignment horizontal="left" vertical="center" wrapText="1"/>
    </xf>
    <xf numFmtId="0" fontId="33" fillId="0" borderId="0" xfId="0" applyFont="1" applyBorder="1" applyAlignment="1">
      <alignment horizontal="left"/>
    </xf>
    <xf numFmtId="0" fontId="9" fillId="0" borderId="30" xfId="0" applyFont="1" applyBorder="1" applyAlignment="1">
      <alignment horizontal="left"/>
    </xf>
    <xf numFmtId="0" fontId="23" fillId="0" borderId="0" xfId="0" applyFont="1" applyBorder="1" applyAlignment="1">
      <alignment horizontal="left"/>
    </xf>
    <xf numFmtId="14" fontId="9" fillId="0" borderId="30" xfId="0" applyNumberFormat="1" applyFont="1" applyBorder="1" applyAlignment="1">
      <alignment horizontal="center"/>
    </xf>
    <xf numFmtId="0" fontId="9" fillId="0" borderId="30" xfId="0" applyFont="1" applyBorder="1" applyAlignment="1">
      <alignment horizontal="center"/>
    </xf>
    <xf numFmtId="0" fontId="33" fillId="0" borderId="0" xfId="0" applyFont="1" applyAlignment="1">
      <alignment horizontal="left" wrapText="1"/>
    </xf>
    <xf numFmtId="0" fontId="30" fillId="0" borderId="0" xfId="0" applyFont="1" applyBorder="1" applyAlignment="1">
      <alignment horizontal="center"/>
    </xf>
    <xf numFmtId="0" fontId="21" fillId="0" borderId="0" xfId="0" applyFont="1" applyBorder="1" applyAlignment="1">
      <alignment horizontal="center" vertical="center"/>
    </xf>
    <xf numFmtId="0" fontId="23" fillId="0" borderId="0" xfId="0" applyFont="1" applyBorder="1" applyAlignment="1">
      <alignment horizontal="left" vertical="center" wrapText="1"/>
    </xf>
    <xf numFmtId="0" fontId="31" fillId="0" borderId="30" xfId="0" applyFont="1" applyBorder="1" applyAlignment="1">
      <alignment horizontal="left"/>
    </xf>
    <xf numFmtId="0" fontId="32" fillId="0" borderId="33" xfId="0" applyFont="1" applyBorder="1" applyAlignment="1">
      <alignment horizontal="left" vertical="center"/>
    </xf>
    <xf numFmtId="0" fontId="11" fillId="0" borderId="0" xfId="0" applyFont="1" applyBorder="1" applyAlignment="1">
      <alignment horizontal="center" vertical="center"/>
    </xf>
    <xf numFmtId="43" fontId="14" fillId="0" borderId="0" xfId="4" applyFont="1" applyAlignment="1">
      <alignment vertical="center"/>
    </xf>
    <xf numFmtId="0" fontId="35" fillId="0" borderId="0" xfId="0" applyFont="1" applyBorder="1" applyAlignment="1">
      <alignment horizontal="left"/>
    </xf>
    <xf numFmtId="0" fontId="8" fillId="0" borderId="0" xfId="5" applyFont="1" applyAlignment="1">
      <alignment horizontal="left"/>
    </xf>
    <xf numFmtId="0" fontId="23" fillId="0" borderId="0" xfId="0" applyFont="1" applyBorder="1" applyAlignment="1">
      <alignment horizontal="left" wrapText="1"/>
    </xf>
    <xf numFmtId="0" fontId="8" fillId="0" borderId="0" xfId="0" applyFont="1" applyBorder="1" applyAlignment="1">
      <alignment horizontal="left" vertical="center"/>
    </xf>
    <xf numFmtId="0" fontId="7" fillId="0" borderId="0" xfId="0" applyFont="1" applyAlignment="1">
      <alignment vertical="center"/>
    </xf>
    <xf numFmtId="0" fontId="8" fillId="5" borderId="1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6" fillId="0" borderId="0" xfId="0" applyFont="1" applyAlignment="1">
      <alignment horizontal="left"/>
    </xf>
    <xf numFmtId="0" fontId="8" fillId="5" borderId="15" xfId="3" applyFont="1" applyFill="1" applyBorder="1" applyAlignment="1">
      <alignment horizontal="center" vertical="center" wrapText="1"/>
    </xf>
    <xf numFmtId="0" fontId="8" fillId="5" borderId="25" xfId="3" applyFont="1" applyFill="1" applyBorder="1" applyAlignment="1">
      <alignment horizontal="center" vertical="center" wrapText="1"/>
    </xf>
    <xf numFmtId="0" fontId="8" fillId="5" borderId="16" xfId="3" applyFont="1" applyFill="1" applyBorder="1" applyAlignment="1">
      <alignment horizontal="center" vertical="center" wrapText="1"/>
    </xf>
    <xf numFmtId="0" fontId="8" fillId="5" borderId="17" xfId="3" applyFont="1" applyFill="1" applyBorder="1" applyAlignment="1">
      <alignment horizontal="center" vertical="center" wrapText="1"/>
    </xf>
    <xf numFmtId="0" fontId="8" fillId="5" borderId="26" xfId="3" applyFont="1" applyFill="1" applyBorder="1" applyAlignment="1">
      <alignment horizontal="center" vertical="center" wrapText="1"/>
    </xf>
    <xf numFmtId="0" fontId="8" fillId="5" borderId="27" xfId="3" applyFont="1" applyFill="1" applyBorder="1" applyAlignment="1">
      <alignment horizontal="center" vertical="center" wrapText="1"/>
    </xf>
    <xf numFmtId="0" fontId="8" fillId="5" borderId="18" xfId="3" applyFont="1" applyFill="1" applyBorder="1" applyAlignment="1">
      <alignment horizontal="center" vertical="center" wrapText="1"/>
    </xf>
    <xf numFmtId="0" fontId="8" fillId="5" borderId="28" xfId="3" applyFont="1" applyFill="1" applyBorder="1" applyAlignment="1">
      <alignment horizontal="center" vertical="center" wrapText="1"/>
    </xf>
    <xf numFmtId="0" fontId="8" fillId="5" borderId="19" xfId="3" applyFont="1" applyFill="1" applyBorder="1" applyAlignment="1">
      <alignment horizontal="center" vertical="center" wrapText="1"/>
    </xf>
    <xf numFmtId="0" fontId="8" fillId="5" borderId="29" xfId="3"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left" vertical="center" textRotation="90" wrapText="1"/>
    </xf>
    <xf numFmtId="0" fontId="8" fillId="0" borderId="2" xfId="0" applyFont="1" applyBorder="1" applyAlignment="1">
      <alignment horizontal="center" vertical="center" wrapText="1"/>
    </xf>
    <xf numFmtId="0" fontId="8" fillId="0" borderId="2" xfId="0" applyFont="1" applyBorder="1" applyAlignment="1">
      <alignment horizontal="center" textRotation="90" wrapText="1"/>
    </xf>
    <xf numFmtId="0" fontId="8" fillId="6" borderId="2" xfId="0" applyFont="1" applyFill="1" applyBorder="1" applyAlignment="1">
      <alignment horizontal="center" vertical="center" wrapText="1"/>
    </xf>
    <xf numFmtId="43" fontId="8" fillId="0" borderId="2" xfId="4" applyFont="1" applyFill="1" applyBorder="1" applyAlignment="1">
      <alignment horizontal="center" textRotation="90" wrapText="1"/>
    </xf>
    <xf numFmtId="0" fontId="8" fillId="0" borderId="0" xfId="0" applyFont="1" applyAlignment="1">
      <alignment horizontal="left" vertical="center" wrapText="1"/>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3" fontId="8" fillId="0" borderId="4" xfId="4" applyFont="1" applyFill="1" applyBorder="1" applyAlignment="1">
      <alignment horizontal="center" vertical="center"/>
    </xf>
    <xf numFmtId="43" fontId="8" fillId="0" borderId="5" xfId="4" applyFont="1" applyFill="1" applyBorder="1" applyAlignment="1">
      <alignment horizontal="center" vertical="center"/>
    </xf>
    <xf numFmtId="0" fontId="8" fillId="0" borderId="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1" xfId="0" applyFont="1" applyBorder="1" applyAlignment="1">
      <alignment horizontal="center" vertical="center" wrapText="1"/>
    </xf>
    <xf numFmtId="0" fontId="6" fillId="0" borderId="2" xfId="0" applyFont="1" applyBorder="1" applyAlignment="1">
      <alignment horizontal="center" vertical="center" wrapText="1"/>
    </xf>
    <xf numFmtId="0" fontId="8" fillId="0" borderId="0" xfId="0" applyFont="1" applyAlignment="1">
      <alignment horizontal="left" vertical="center"/>
    </xf>
    <xf numFmtId="0" fontId="8" fillId="0" borderId="6" xfId="0" applyFont="1" applyBorder="1" applyAlignment="1">
      <alignment horizontal="left"/>
    </xf>
    <xf numFmtId="0" fontId="8" fillId="0" borderId="0" xfId="0" applyFont="1" applyBorder="1" applyAlignment="1">
      <alignment horizontal="left"/>
    </xf>
    <xf numFmtId="14" fontId="8" fillId="0" borderId="30" xfId="0" applyNumberFormat="1" applyFont="1" applyBorder="1" applyAlignment="1">
      <alignment horizontal="left"/>
    </xf>
    <xf numFmtId="49" fontId="8" fillId="0" borderId="30" xfId="0" applyNumberFormat="1" applyFont="1" applyBorder="1" applyAlignment="1">
      <alignment horizontal="left"/>
    </xf>
    <xf numFmtId="14" fontId="8" fillId="0" borderId="30" xfId="0" applyNumberFormat="1" applyFont="1" applyBorder="1" applyAlignment="1">
      <alignment horizontal="center"/>
    </xf>
    <xf numFmtId="14" fontId="8" fillId="0" borderId="32" xfId="0" applyNumberFormat="1" applyFont="1" applyBorder="1" applyAlignment="1">
      <alignment horizontal="center"/>
    </xf>
    <xf numFmtId="14" fontId="8" fillId="0" borderId="0" xfId="0" applyNumberFormat="1" applyFont="1" applyAlignment="1">
      <alignment horizontal="left"/>
    </xf>
    <xf numFmtId="0" fontId="24" fillId="0" borderId="0" xfId="0" applyFont="1" applyAlignment="1">
      <alignment horizontal="left" vertical="center" wrapText="1"/>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1" fillId="0" borderId="6" xfId="0" applyFont="1" applyBorder="1" applyAlignment="1">
      <alignment horizontal="left" vertical="center"/>
    </xf>
    <xf numFmtId="0" fontId="8" fillId="0" borderId="0" xfId="0" applyFont="1" applyAlignment="1">
      <alignment horizontal="left"/>
    </xf>
    <xf numFmtId="14" fontId="8" fillId="0" borderId="30" xfId="0" applyNumberFormat="1" applyFont="1" applyBorder="1" applyAlignment="1">
      <alignment horizontal="center" vertical="center"/>
    </xf>
    <xf numFmtId="0" fontId="8" fillId="0" borderId="30" xfId="0" applyFon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0" fontId="37" fillId="0" borderId="0" xfId="0" applyFont="1" applyAlignment="1">
      <alignment horizontal="left" vertical="top" wrapText="1"/>
    </xf>
    <xf numFmtId="0" fontId="5" fillId="0" borderId="7"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17" fillId="0" borderId="7" xfId="0" applyFont="1" applyBorder="1" applyAlignment="1">
      <alignment horizontal="center" vertical="top" wrapText="1"/>
    </xf>
    <xf numFmtId="0" fontId="17" fillId="0" borderId="32" xfId="0" applyFont="1" applyBorder="1" applyAlignment="1">
      <alignment horizontal="center" vertical="top" wrapText="1"/>
    </xf>
    <xf numFmtId="0" fontId="17" fillId="0" borderId="31" xfId="0" applyFont="1" applyBorder="1" applyAlignment="1">
      <alignment horizontal="center" vertical="top"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31" xfId="0" applyFont="1" applyBorder="1" applyAlignment="1">
      <alignment horizontal="left" vertical="center" wrapText="1"/>
    </xf>
    <xf numFmtId="0" fontId="5" fillId="0" borderId="7" xfId="0" applyFont="1" applyBorder="1" applyAlignment="1">
      <alignment horizontal="left" vertical="center"/>
    </xf>
    <xf numFmtId="0" fontId="5" fillId="0" borderId="32" xfId="0" applyFont="1" applyBorder="1" applyAlignment="1">
      <alignment horizontal="left" vertical="center"/>
    </xf>
    <xf numFmtId="0" fontId="5" fillId="0" borderId="31" xfId="0" applyFont="1" applyBorder="1" applyAlignment="1">
      <alignment horizontal="left" vertical="center"/>
    </xf>
    <xf numFmtId="41" fontId="5" fillId="0" borderId="7" xfId="0" applyNumberFormat="1" applyFont="1" applyBorder="1" applyAlignment="1">
      <alignment horizontal="right" vertical="center" wrapText="1"/>
    </xf>
    <xf numFmtId="41" fontId="5" fillId="0" borderId="32" xfId="0" applyNumberFormat="1" applyFont="1" applyBorder="1" applyAlignment="1">
      <alignment horizontal="right" vertical="center" wrapText="1"/>
    </xf>
    <xf numFmtId="41" fontId="5" fillId="0" borderId="31" xfId="0" applyNumberFormat="1" applyFont="1" applyBorder="1" applyAlignment="1">
      <alignment horizontal="right" vertical="center"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0" fontId="20" fillId="0" borderId="0" xfId="0" applyFont="1" applyFill="1" applyAlignment="1">
      <alignment horizontal="left" wrapText="1"/>
    </xf>
    <xf numFmtId="49" fontId="5" fillId="0" borderId="0" xfId="0" applyNumberFormat="1" applyFont="1" applyAlignment="1">
      <alignment horizontal="left" vertical="top" wrapText="1"/>
    </xf>
    <xf numFmtId="0" fontId="5" fillId="0" borderId="0" xfId="0" applyFont="1" applyAlignment="1">
      <alignment horizontal="left" vertical="center" wrapText="1"/>
    </xf>
    <xf numFmtId="0" fontId="21"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wrapText="1"/>
    </xf>
    <xf numFmtId="0" fontId="17" fillId="0" borderId="0" xfId="0" applyFont="1" applyAlignment="1">
      <alignment horizontal="left"/>
    </xf>
    <xf numFmtId="0" fontId="5" fillId="0" borderId="0" xfId="0" applyFont="1" applyAlignment="1">
      <alignment horizontal="left" vertical="center"/>
    </xf>
    <xf numFmtId="0" fontId="17" fillId="0" borderId="2" xfId="0" applyFont="1" applyBorder="1" applyAlignment="1">
      <alignment horizontal="center" vertical="top" wrapText="1"/>
    </xf>
    <xf numFmtId="43" fontId="17" fillId="0" borderId="2" xfId="4" applyFont="1" applyFill="1" applyBorder="1" applyAlignment="1">
      <alignment horizontal="center" vertical="top" wrapText="1"/>
    </xf>
    <xf numFmtId="0" fontId="17" fillId="0" borderId="2" xfId="0" applyFont="1" applyBorder="1" applyAlignment="1">
      <alignment horizontal="left" vertical="top" wrapText="1"/>
    </xf>
    <xf numFmtId="0" fontId="5" fillId="0" borderId="7" xfId="0" applyFont="1" applyBorder="1" applyAlignment="1">
      <alignment horizontal="right" vertical="center" wrapText="1"/>
    </xf>
    <xf numFmtId="0" fontId="5" fillId="0" borderId="32" xfId="0" applyFont="1" applyBorder="1" applyAlignment="1">
      <alignment horizontal="right" vertical="center" wrapText="1"/>
    </xf>
    <xf numFmtId="0" fontId="5" fillId="0" borderId="31" xfId="0" applyFont="1" applyBorder="1" applyAlignment="1">
      <alignment horizontal="right" vertical="center" wrapText="1"/>
    </xf>
    <xf numFmtId="41" fontId="5" fillId="0" borderId="2" xfId="4" applyNumberFormat="1" applyFont="1" applyFill="1" applyBorder="1" applyAlignment="1">
      <alignment horizontal="right" vertical="center" wrapText="1"/>
    </xf>
    <xf numFmtId="0" fontId="24" fillId="0" borderId="0" xfId="0" applyFont="1" applyAlignment="1">
      <alignment horizontal="left"/>
    </xf>
    <xf numFmtId="0" fontId="5" fillId="0" borderId="2" xfId="0" applyFont="1" applyBorder="1" applyAlignment="1">
      <alignment horizontal="left" vertical="top" wrapText="1"/>
    </xf>
    <xf numFmtId="0" fontId="17" fillId="0" borderId="5" xfId="0" applyFont="1" applyBorder="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right" vertical="top" wrapText="1"/>
    </xf>
    <xf numFmtId="41" fontId="5" fillId="0" borderId="7" xfId="0" applyNumberFormat="1" applyFont="1" applyBorder="1" applyAlignment="1">
      <alignment horizontal="center" vertical="top" wrapText="1"/>
    </xf>
    <xf numFmtId="41" fontId="5" fillId="0" borderId="32" xfId="0" applyNumberFormat="1" applyFont="1" applyBorder="1" applyAlignment="1">
      <alignment horizontal="center" vertical="top" wrapText="1"/>
    </xf>
    <xf numFmtId="41" fontId="5" fillId="0" borderId="31" xfId="0" applyNumberFormat="1" applyFont="1" applyBorder="1" applyAlignment="1">
      <alignment horizontal="center" vertical="top" wrapText="1"/>
    </xf>
    <xf numFmtId="0" fontId="17" fillId="0" borderId="7" xfId="0" applyFont="1" applyBorder="1" applyAlignment="1">
      <alignment horizontal="left" vertical="top" wrapText="1"/>
    </xf>
    <xf numFmtId="0" fontId="17" fillId="0" borderId="32" xfId="0" applyFont="1" applyBorder="1" applyAlignment="1">
      <alignment horizontal="left" vertical="top" wrapText="1"/>
    </xf>
    <xf numFmtId="0" fontId="17" fillId="0" borderId="31" xfId="0" applyFont="1" applyBorder="1" applyAlignment="1">
      <alignment horizontal="left" vertical="top" wrapText="1"/>
    </xf>
    <xf numFmtId="0" fontId="17" fillId="0" borderId="7" xfId="0" applyFont="1" applyBorder="1" applyAlignment="1">
      <alignment horizontal="right" vertical="top" wrapText="1"/>
    </xf>
    <xf numFmtId="0" fontId="17" fillId="0" borderId="32" xfId="0" applyFont="1" applyBorder="1" applyAlignment="1">
      <alignment horizontal="right" vertical="top" wrapText="1"/>
    </xf>
    <xf numFmtId="0" fontId="17" fillId="0" borderId="31" xfId="0" applyFont="1" applyBorder="1" applyAlignment="1">
      <alignment horizontal="right" vertical="top" wrapText="1"/>
    </xf>
    <xf numFmtId="0" fontId="5" fillId="0" borderId="7" xfId="0" applyFont="1" applyBorder="1" applyAlignment="1">
      <alignment horizontal="center" vertical="top" wrapText="1"/>
    </xf>
    <xf numFmtId="0" fontId="5" fillId="0" borderId="32" xfId="0" applyFont="1" applyBorder="1" applyAlignment="1">
      <alignment horizontal="center" vertical="top" wrapText="1"/>
    </xf>
    <xf numFmtId="0" fontId="17" fillId="0" borderId="4" xfId="0" applyFont="1" applyBorder="1" applyAlignment="1">
      <alignment horizontal="left" vertical="top" wrapText="1"/>
    </xf>
    <xf numFmtId="0" fontId="39" fillId="0" borderId="2"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49" fontId="40" fillId="0" borderId="35" xfId="0" applyNumberFormat="1" applyFont="1" applyBorder="1" applyAlignment="1">
      <alignment horizontal="center" vertical="center"/>
    </xf>
    <xf numFmtId="49" fontId="40" fillId="0" borderId="5" xfId="0" applyNumberFormat="1" applyFont="1" applyBorder="1" applyAlignment="1">
      <alignment horizontal="center" vertical="center"/>
    </xf>
    <xf numFmtId="0" fontId="40" fillId="0" borderId="35" xfId="0" applyFont="1" applyBorder="1" applyAlignment="1">
      <alignment horizontal="center" vertical="center"/>
    </xf>
    <xf numFmtId="0" fontId="40" fillId="0" borderId="5" xfId="0" applyFont="1" applyBorder="1" applyAlignment="1">
      <alignment horizontal="center" vertical="center"/>
    </xf>
    <xf numFmtId="0" fontId="40" fillId="0" borderId="14" xfId="0" applyFont="1" applyBorder="1" applyAlignment="1">
      <alignment horizontal="center" vertical="center" wrapText="1"/>
    </xf>
    <xf numFmtId="0" fontId="40" fillId="0" borderId="34"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AA7B118A6B629FCA856E0532452C3F82308A6126F233D67C035465B8B5696709A2657FAAF85DC96DF74BD86673E067A717EB0AB373CA8948CAhC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topLeftCell="A5" zoomScaleNormal="100" zoomScaleSheetLayoutView="100" workbookViewId="0">
      <selection activeCell="G12" sqref="G12:M12"/>
    </sheetView>
  </sheetViews>
  <sheetFormatPr defaultRowHeight="18" x14ac:dyDescent="0.25"/>
  <cols>
    <col min="1" max="3" width="9.140625" style="2"/>
    <col min="4" max="4" width="10.7109375" style="2" customWidth="1"/>
    <col min="5" max="8" width="9.140625" style="2"/>
    <col min="9" max="9" width="12.140625" style="2" customWidth="1"/>
    <col min="10" max="10" width="15" style="2" customWidth="1"/>
    <col min="11" max="16384" width="9.140625" style="2"/>
  </cols>
  <sheetData>
    <row r="1" spans="1:15" x14ac:dyDescent="0.25">
      <c r="A1" s="104"/>
      <c r="B1" s="104"/>
      <c r="C1" s="104"/>
      <c r="D1" s="104"/>
      <c r="E1" s="104"/>
      <c r="F1" s="103"/>
      <c r="G1" s="105"/>
      <c r="H1" s="105"/>
      <c r="I1" s="105"/>
      <c r="J1" s="104"/>
      <c r="L1" s="204" t="s">
        <v>188</v>
      </c>
      <c r="M1" s="204"/>
      <c r="N1" s="204"/>
      <c r="O1" s="104"/>
    </row>
    <row r="2" spans="1:15" x14ac:dyDescent="0.25">
      <c r="A2" s="104"/>
      <c r="B2" s="104"/>
      <c r="C2" s="104"/>
      <c r="D2" s="104"/>
      <c r="E2" s="104"/>
      <c r="F2" s="104"/>
      <c r="G2" s="106"/>
      <c r="H2" s="106"/>
      <c r="I2" s="106"/>
      <c r="J2" s="104"/>
      <c r="K2" s="107"/>
      <c r="L2" s="204" t="s">
        <v>189</v>
      </c>
      <c r="M2" s="204"/>
      <c r="N2" s="204"/>
      <c r="O2" s="104"/>
    </row>
    <row r="3" spans="1:15" x14ac:dyDescent="0.25">
      <c r="A3" s="104"/>
      <c r="B3" s="104"/>
      <c r="C3" s="104"/>
      <c r="D3" s="104"/>
      <c r="E3" s="104"/>
      <c r="F3" s="107"/>
      <c r="G3" s="107"/>
      <c r="H3" s="107"/>
      <c r="I3" s="107"/>
      <c r="J3" s="104"/>
      <c r="K3" s="104"/>
      <c r="L3" s="204" t="s">
        <v>190</v>
      </c>
      <c r="M3" s="204"/>
      <c r="N3" s="204"/>
      <c r="O3" s="104"/>
    </row>
    <row r="4" spans="1:15" x14ac:dyDescent="0.25">
      <c r="A4" s="104"/>
      <c r="B4" s="104"/>
      <c r="C4" s="104"/>
      <c r="D4" s="104"/>
      <c r="E4" s="104"/>
      <c r="F4" s="104"/>
      <c r="G4" s="104"/>
      <c r="H4" s="104"/>
      <c r="I4" s="104"/>
      <c r="J4" s="104"/>
      <c r="K4" s="104"/>
      <c r="L4" s="108"/>
      <c r="M4" s="108"/>
      <c r="N4" s="108"/>
      <c r="O4" s="104"/>
    </row>
    <row r="5" spans="1:15" x14ac:dyDescent="0.25">
      <c r="A5" s="104"/>
      <c r="B5" s="104"/>
      <c r="C5" s="104"/>
      <c r="D5" s="104"/>
      <c r="E5" s="104"/>
      <c r="F5" s="107"/>
      <c r="G5" s="107"/>
      <c r="H5" s="107"/>
      <c r="I5" s="107"/>
      <c r="J5" s="104"/>
      <c r="K5" s="104"/>
      <c r="L5" s="104"/>
      <c r="M5" s="104"/>
      <c r="N5" s="104"/>
      <c r="O5" s="104"/>
    </row>
    <row r="6" spans="1:15" ht="23.25" x14ac:dyDescent="0.25">
      <c r="A6" s="104"/>
      <c r="B6" s="104"/>
      <c r="C6" s="104"/>
      <c r="D6" s="104"/>
      <c r="E6" s="104"/>
      <c r="F6" s="205" t="s">
        <v>100</v>
      </c>
      <c r="G6" s="205"/>
      <c r="H6" s="205"/>
      <c r="I6" s="205"/>
      <c r="J6" s="205"/>
      <c r="K6" s="104"/>
      <c r="L6" s="104"/>
      <c r="M6" s="104"/>
      <c r="N6" s="104"/>
      <c r="O6" s="104"/>
    </row>
    <row r="7" spans="1:15" x14ac:dyDescent="0.25">
      <c r="A7" s="104"/>
      <c r="B7" s="104"/>
      <c r="C7" s="104"/>
      <c r="D7" s="104"/>
      <c r="E7" s="206" t="s">
        <v>191</v>
      </c>
      <c r="F7" s="206"/>
      <c r="G7" s="206"/>
      <c r="H7" s="206"/>
      <c r="I7" s="206"/>
      <c r="J7" s="206"/>
      <c r="K7" s="206"/>
      <c r="L7" s="104"/>
      <c r="M7" s="104"/>
      <c r="N7" s="104"/>
      <c r="O7" s="104"/>
    </row>
    <row r="8" spans="1:15" ht="18.75" x14ac:dyDescent="0.3">
      <c r="A8" s="216" t="s">
        <v>192</v>
      </c>
      <c r="B8" s="216"/>
      <c r="C8" s="216"/>
      <c r="D8" s="216"/>
      <c r="E8" s="216"/>
      <c r="F8" s="216"/>
      <c r="G8" s="216"/>
      <c r="H8" s="216"/>
      <c r="I8" s="216"/>
      <c r="J8" s="216"/>
      <c r="K8" s="216"/>
      <c r="L8" s="216"/>
      <c r="M8" s="216"/>
      <c r="N8" s="216"/>
      <c r="O8" s="216"/>
    </row>
    <row r="9" spans="1:15" ht="18.75" x14ac:dyDescent="0.3">
      <c r="A9" s="109"/>
      <c r="B9" s="217" t="s">
        <v>193</v>
      </c>
      <c r="C9" s="217"/>
      <c r="D9" s="217"/>
      <c r="E9" s="217"/>
      <c r="F9" s="217"/>
      <c r="G9" s="217"/>
      <c r="H9" s="217"/>
      <c r="I9" s="217"/>
      <c r="J9" s="217"/>
      <c r="K9" s="217"/>
      <c r="L9" s="217"/>
      <c r="M9" s="217"/>
      <c r="N9" s="217"/>
      <c r="O9" s="110"/>
    </row>
    <row r="10" spans="1:15" x14ac:dyDescent="0.25">
      <c r="A10" s="111"/>
      <c r="B10" s="111"/>
      <c r="C10" s="111"/>
      <c r="D10" s="221" t="s">
        <v>101</v>
      </c>
      <c r="E10" s="221"/>
      <c r="F10" s="221"/>
      <c r="G10" s="221"/>
      <c r="H10" s="221"/>
      <c r="I10" s="221"/>
      <c r="J10" s="221"/>
      <c r="K10" s="221"/>
      <c r="L10" s="221"/>
      <c r="M10" s="104"/>
      <c r="N10" s="104"/>
      <c r="O10" s="104"/>
    </row>
    <row r="11" spans="1:15" x14ac:dyDescent="0.25">
      <c r="A11" s="104"/>
      <c r="B11" s="104"/>
      <c r="C11" s="104"/>
      <c r="D11" s="104"/>
      <c r="E11" s="104"/>
      <c r="F11" s="104"/>
      <c r="G11" s="104"/>
      <c r="H11" s="104"/>
      <c r="I11" s="104"/>
      <c r="J11" s="104"/>
      <c r="K11" s="104"/>
      <c r="L11" s="104"/>
      <c r="M11" s="104"/>
      <c r="N11" s="104"/>
      <c r="O11" s="104"/>
    </row>
    <row r="12" spans="1:15" ht="18.75" x14ac:dyDescent="0.3">
      <c r="A12" s="112"/>
      <c r="B12" s="218" t="s">
        <v>194</v>
      </c>
      <c r="C12" s="218"/>
      <c r="D12" s="218"/>
      <c r="E12" s="113">
        <v>38391</v>
      </c>
      <c r="G12" s="219" t="s">
        <v>210</v>
      </c>
      <c r="H12" s="219"/>
      <c r="I12" s="219"/>
      <c r="J12" s="219"/>
      <c r="K12" s="219"/>
      <c r="L12" s="219"/>
      <c r="M12" s="219"/>
      <c r="N12" s="104"/>
      <c r="O12" s="104"/>
    </row>
    <row r="13" spans="1:15" x14ac:dyDescent="0.25">
      <c r="A13" s="112"/>
      <c r="B13" s="218"/>
      <c r="C13" s="218"/>
      <c r="D13" s="218"/>
      <c r="E13" s="114" t="s">
        <v>195</v>
      </c>
      <c r="F13" s="112"/>
      <c r="G13" s="220" t="s">
        <v>196</v>
      </c>
      <c r="H13" s="220"/>
      <c r="I13" s="220"/>
      <c r="J13" s="220"/>
      <c r="K13" s="220"/>
      <c r="L13" s="220"/>
      <c r="M13" s="220"/>
      <c r="N13" s="104"/>
      <c r="O13" s="104"/>
    </row>
    <row r="14" spans="1:15" ht="18.75" x14ac:dyDescent="0.3">
      <c r="A14" s="115"/>
      <c r="F14" s="109"/>
      <c r="N14" s="109"/>
      <c r="O14" s="104"/>
    </row>
    <row r="15" spans="1:15" x14ac:dyDescent="0.25">
      <c r="A15" s="115"/>
      <c r="B15" s="207" t="s">
        <v>197</v>
      </c>
      <c r="C15" s="207"/>
      <c r="D15" s="207"/>
      <c r="E15" s="208" t="s">
        <v>317</v>
      </c>
      <c r="F15" s="209"/>
      <c r="G15" s="209"/>
      <c r="H15" s="209"/>
      <c r="I15" s="209"/>
      <c r="N15" s="116"/>
      <c r="O15" s="104"/>
    </row>
    <row r="16" spans="1:15" ht="34.5" customHeight="1" x14ac:dyDescent="0.25">
      <c r="A16" s="107"/>
      <c r="B16" s="207"/>
      <c r="C16" s="207"/>
      <c r="D16" s="207"/>
      <c r="E16" s="209"/>
      <c r="F16" s="209"/>
      <c r="G16" s="209"/>
      <c r="H16" s="209"/>
      <c r="I16" s="209"/>
      <c r="J16" s="107"/>
      <c r="K16" s="104"/>
      <c r="L16" s="104"/>
      <c r="M16" s="104"/>
      <c r="N16" s="104"/>
      <c r="O16" s="104"/>
    </row>
    <row r="17" spans="1:15" ht="18.75" x14ac:dyDescent="0.3">
      <c r="A17" s="104"/>
      <c r="B17" s="210" t="s">
        <v>198</v>
      </c>
      <c r="C17" s="210"/>
      <c r="E17" s="211" t="s">
        <v>199</v>
      </c>
      <c r="F17" s="211"/>
      <c r="G17" s="211"/>
      <c r="H17" s="211"/>
      <c r="I17" s="211"/>
      <c r="J17" s="211"/>
      <c r="K17" s="211"/>
      <c r="L17" s="211"/>
      <c r="M17" s="211"/>
      <c r="N17" s="211"/>
      <c r="O17" s="104"/>
    </row>
    <row r="18" spans="1:15" x14ac:dyDescent="0.25">
      <c r="A18" s="104"/>
      <c r="B18" s="104"/>
      <c r="C18" s="104"/>
      <c r="D18" s="104"/>
      <c r="E18" s="104"/>
      <c r="F18" s="104"/>
      <c r="G18" s="104"/>
      <c r="H18" s="104"/>
      <c r="I18" s="104"/>
      <c r="J18" s="104"/>
      <c r="K18" s="104"/>
      <c r="L18" s="104"/>
      <c r="M18" s="104"/>
      <c r="N18" s="104"/>
      <c r="O18" s="104"/>
    </row>
    <row r="19" spans="1:15" ht="18.75" x14ac:dyDescent="0.3">
      <c r="A19" s="104"/>
      <c r="B19" s="210" t="s">
        <v>200</v>
      </c>
      <c r="C19" s="210"/>
      <c r="D19" s="104"/>
      <c r="E19" s="211" t="s">
        <v>201</v>
      </c>
      <c r="F19" s="211"/>
      <c r="G19" s="211"/>
      <c r="H19" s="211"/>
      <c r="I19" s="211"/>
      <c r="J19" s="211"/>
      <c r="K19" s="211"/>
      <c r="L19" s="211"/>
      <c r="M19" s="211"/>
      <c r="N19" s="211"/>
      <c r="O19" s="104"/>
    </row>
    <row r="20" spans="1:15" x14ac:dyDescent="0.25">
      <c r="A20" s="104"/>
      <c r="B20" s="223"/>
      <c r="C20" s="223"/>
      <c r="D20" s="104"/>
      <c r="E20" s="104"/>
      <c r="F20" s="104"/>
      <c r="G20" s="104"/>
      <c r="H20" s="104"/>
      <c r="I20" s="104"/>
      <c r="J20" s="104"/>
      <c r="K20" s="104"/>
      <c r="L20" s="104"/>
      <c r="M20" s="104"/>
      <c r="N20" s="104"/>
      <c r="O20" s="104"/>
    </row>
    <row r="21" spans="1:15" x14ac:dyDescent="0.25">
      <c r="A21" s="104"/>
      <c r="B21" s="215" t="s">
        <v>202</v>
      </c>
      <c r="C21" s="215"/>
      <c r="D21" s="215"/>
      <c r="H21" s="107"/>
      <c r="I21" s="107"/>
      <c r="J21" s="107"/>
      <c r="K21" s="107"/>
      <c r="L21" s="107"/>
      <c r="M21" s="107"/>
      <c r="N21" s="107"/>
      <c r="O21" s="104"/>
    </row>
    <row r="22" spans="1:15" x14ac:dyDescent="0.25">
      <c r="A22" s="104"/>
      <c r="B22" s="215"/>
      <c r="C22" s="215"/>
      <c r="D22" s="215"/>
      <c r="E22" s="224" t="s">
        <v>203</v>
      </c>
      <c r="F22" s="224"/>
      <c r="G22" s="224"/>
      <c r="H22" s="224"/>
      <c r="I22" s="224"/>
      <c r="J22" s="224"/>
      <c r="K22" s="224"/>
      <c r="L22" s="117"/>
      <c r="M22" s="117"/>
      <c r="N22" s="117"/>
      <c r="O22" s="104"/>
    </row>
    <row r="23" spans="1:15" x14ac:dyDescent="0.25">
      <c r="A23" s="104"/>
      <c r="O23" s="104"/>
    </row>
    <row r="24" spans="1:15" x14ac:dyDescent="0.25">
      <c r="A24" s="104"/>
      <c r="B24" s="225" t="s">
        <v>204</v>
      </c>
      <c r="C24" s="225"/>
      <c r="D24" s="118" t="s">
        <v>102</v>
      </c>
      <c r="E24" s="206" t="s">
        <v>205</v>
      </c>
      <c r="F24" s="206"/>
      <c r="G24" s="206"/>
      <c r="H24" s="206"/>
      <c r="I24" s="108" t="s">
        <v>351</v>
      </c>
      <c r="J24" s="206" t="s">
        <v>206</v>
      </c>
      <c r="K24" s="206"/>
      <c r="L24" s="206"/>
      <c r="M24" s="206"/>
      <c r="N24" s="117">
        <v>2022</v>
      </c>
      <c r="O24" s="104"/>
    </row>
    <row r="25" spans="1:15" x14ac:dyDescent="0.25">
      <c r="A25" s="104"/>
      <c r="B25" s="119"/>
      <c r="C25" s="119"/>
      <c r="D25" s="119"/>
      <c r="I25" s="104"/>
      <c r="J25" s="104"/>
      <c r="K25" s="104"/>
      <c r="L25" s="104"/>
      <c r="M25" s="104"/>
      <c r="N25" s="104"/>
      <c r="O25" s="104"/>
    </row>
    <row r="26" spans="1:15" x14ac:dyDescent="0.25">
      <c r="A26" s="104"/>
      <c r="B26" s="215" t="s">
        <v>207</v>
      </c>
      <c r="C26" s="215"/>
      <c r="D26" s="215"/>
      <c r="J26" s="104"/>
      <c r="K26" s="104"/>
      <c r="L26" s="104"/>
      <c r="M26" s="104"/>
      <c r="N26" s="104"/>
      <c r="O26" s="104"/>
    </row>
    <row r="27" spans="1:15" ht="27.75" customHeight="1" x14ac:dyDescent="0.25">
      <c r="A27" s="104"/>
      <c r="B27" s="215"/>
      <c r="C27" s="215"/>
      <c r="D27" s="215"/>
      <c r="E27" s="211" t="s">
        <v>316</v>
      </c>
      <c r="F27" s="211"/>
      <c r="G27" s="211"/>
      <c r="H27" s="211"/>
      <c r="I27" s="211"/>
      <c r="J27" s="104"/>
      <c r="K27" s="120"/>
      <c r="L27" s="104"/>
      <c r="M27" s="104"/>
      <c r="N27" s="104"/>
      <c r="O27" s="104"/>
    </row>
    <row r="28" spans="1:15" x14ac:dyDescent="0.25">
      <c r="A28" s="104"/>
      <c r="J28" s="115"/>
      <c r="K28" s="104"/>
      <c r="L28" s="104"/>
      <c r="M28" s="104"/>
      <c r="N28" s="104"/>
      <c r="O28" s="104"/>
    </row>
    <row r="29" spans="1:15" x14ac:dyDescent="0.25">
      <c r="A29" s="104"/>
      <c r="B29" s="212" t="s">
        <v>208</v>
      </c>
      <c r="C29" s="212"/>
      <c r="D29" s="212"/>
      <c r="E29" s="120" t="s">
        <v>209</v>
      </c>
      <c r="F29" s="213">
        <v>43111</v>
      </c>
      <c r="G29" s="214"/>
      <c r="H29" s="103" t="s">
        <v>94</v>
      </c>
      <c r="I29" s="117">
        <v>25</v>
      </c>
      <c r="J29" s="104"/>
      <c r="K29" s="107"/>
      <c r="L29" s="107"/>
      <c r="M29" s="107"/>
      <c r="N29" s="121"/>
      <c r="O29" s="104"/>
    </row>
    <row r="30" spans="1:15" x14ac:dyDescent="0.25">
      <c r="A30" s="104"/>
      <c r="B30" s="104"/>
      <c r="C30" s="104"/>
      <c r="D30" s="226"/>
      <c r="E30" s="226"/>
      <c r="F30" s="104"/>
      <c r="G30" s="104"/>
      <c r="H30" s="122"/>
      <c r="I30" s="104"/>
      <c r="J30" s="104"/>
      <c r="K30" s="104"/>
      <c r="L30" s="104"/>
      <c r="M30" s="104"/>
      <c r="N30" s="104"/>
      <c r="O30" s="104"/>
    </row>
    <row r="31" spans="1:15" x14ac:dyDescent="0.25">
      <c r="D31" s="227"/>
      <c r="E31" s="227"/>
      <c r="F31" s="227"/>
      <c r="G31" s="227"/>
      <c r="H31" s="227"/>
      <c r="I31" s="227"/>
    </row>
    <row r="32" spans="1:15" x14ac:dyDescent="0.25">
      <c r="D32" s="11"/>
      <c r="E32" s="11"/>
      <c r="F32" s="11"/>
      <c r="G32" s="11"/>
      <c r="H32" s="12"/>
      <c r="I32" s="11"/>
    </row>
    <row r="33" spans="4:9" x14ac:dyDescent="0.25">
      <c r="D33" s="222"/>
      <c r="E33" s="222"/>
      <c r="F33" s="222"/>
      <c r="G33" s="222"/>
      <c r="H33" s="222"/>
      <c r="I33" s="222"/>
    </row>
    <row r="34" spans="4:9" x14ac:dyDescent="0.25">
      <c r="D34" s="222"/>
      <c r="E34" s="222"/>
      <c r="F34" s="222"/>
      <c r="G34" s="222"/>
      <c r="H34" s="222"/>
      <c r="I34" s="222"/>
    </row>
  </sheetData>
  <mergeCells count="31">
    <mergeCell ref="D33:I33"/>
    <mergeCell ref="D34:I34"/>
    <mergeCell ref="B19:C19"/>
    <mergeCell ref="E19:N19"/>
    <mergeCell ref="B20:C20"/>
    <mergeCell ref="B21:D22"/>
    <mergeCell ref="E22:K22"/>
    <mergeCell ref="B24:C24"/>
    <mergeCell ref="E24:H24"/>
    <mergeCell ref="D30:E30"/>
    <mergeCell ref="D31:I31"/>
    <mergeCell ref="A8:O8"/>
    <mergeCell ref="B9:N9"/>
    <mergeCell ref="B12:D13"/>
    <mergeCell ref="G12:M12"/>
    <mergeCell ref="G13:M13"/>
    <mergeCell ref="D10:L10"/>
    <mergeCell ref="B15:D16"/>
    <mergeCell ref="E15:I16"/>
    <mergeCell ref="B17:C17"/>
    <mergeCell ref="E17:N17"/>
    <mergeCell ref="B29:D29"/>
    <mergeCell ref="F29:G29"/>
    <mergeCell ref="J24:M24"/>
    <mergeCell ref="B26:D27"/>
    <mergeCell ref="E27:I27"/>
    <mergeCell ref="L1:N1"/>
    <mergeCell ref="L2:N2"/>
    <mergeCell ref="L3:N3"/>
    <mergeCell ref="F6:J6"/>
    <mergeCell ref="E7:K7"/>
  </mergeCells>
  <hyperlinks>
    <hyperlink ref="E22" r:id="rId1" tooltip="Приказ Минтруда России от 29.09.2014 N 667н (ред. от 09.03.2017) &quot;О реестре профессиональных стандартов (перечне видов профессиональной деятельности)&quot; (Зарегистрировано в Минюсте России 19.11.2014 N 34779) {КонсультантПлюс}" display="consultantplus://offline/ref=AA7B118A6B629FCA856E0532452C3F82308A6126F233D67C035465B8B5696709A2657FAAF85DC96DF74BD86673E067A717EB0AB373CA8948CAhCI"/>
  </hyperlinks>
  <pageMargins left="0.7" right="0.7" top="0.75" bottom="0.75" header="0.3" footer="0.3"/>
  <pageSetup paperSize="9" scale="8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view="pageBreakPreview" zoomScaleNormal="75" zoomScaleSheetLayoutView="100" workbookViewId="0">
      <selection activeCell="K15" sqref="K15"/>
    </sheetView>
  </sheetViews>
  <sheetFormatPr defaultColWidth="9.140625" defaultRowHeight="18" x14ac:dyDescent="0.25"/>
  <cols>
    <col min="1" max="1" width="9.85546875" style="17" customWidth="1"/>
    <col min="2" max="3" width="17.7109375" style="17" customWidth="1"/>
    <col min="4" max="5" width="11.85546875" style="17" customWidth="1"/>
    <col min="6" max="6" width="14.28515625" style="17" customWidth="1"/>
    <col min="7" max="11" width="11.85546875" style="17" customWidth="1"/>
    <col min="12" max="12" width="15.7109375" style="17" customWidth="1"/>
    <col min="13" max="13" width="12.140625" style="17" customWidth="1"/>
    <col min="14" max="16384" width="9.140625" style="17"/>
  </cols>
  <sheetData>
    <row r="1" spans="1:13" x14ac:dyDescent="0.25">
      <c r="A1" s="230" t="s">
        <v>110</v>
      </c>
      <c r="B1" s="230"/>
      <c r="C1" s="230"/>
      <c r="D1" s="230"/>
      <c r="E1" s="230"/>
      <c r="F1" s="230"/>
      <c r="G1" s="230"/>
      <c r="H1" s="230"/>
      <c r="I1" s="230"/>
      <c r="J1" s="230"/>
      <c r="K1" s="230"/>
      <c r="L1" s="230"/>
      <c r="M1" s="230"/>
    </row>
    <row r="2" spans="1:13" ht="18.75" thickBot="1" x14ac:dyDescent="0.3"/>
    <row r="3" spans="1:13" ht="25.5" customHeight="1" x14ac:dyDescent="0.25">
      <c r="A3" s="231" t="s">
        <v>2</v>
      </c>
      <c r="B3" s="233" t="s">
        <v>111</v>
      </c>
      <c r="C3" s="234"/>
      <c r="D3" s="233" t="s">
        <v>112</v>
      </c>
      <c r="E3" s="234"/>
      <c r="F3" s="233" t="s">
        <v>113</v>
      </c>
      <c r="G3" s="234"/>
      <c r="H3" s="233" t="s">
        <v>3</v>
      </c>
      <c r="I3" s="234"/>
      <c r="J3" s="233" t="s">
        <v>114</v>
      </c>
      <c r="K3" s="234"/>
      <c r="L3" s="237" t="s">
        <v>5</v>
      </c>
      <c r="M3" s="239" t="s">
        <v>6</v>
      </c>
    </row>
    <row r="4" spans="1:13" ht="25.5" customHeight="1" thickBot="1" x14ac:dyDescent="0.3">
      <c r="A4" s="232"/>
      <c r="B4" s="235"/>
      <c r="C4" s="236"/>
      <c r="D4" s="235"/>
      <c r="E4" s="236"/>
      <c r="F4" s="235"/>
      <c r="G4" s="236"/>
      <c r="H4" s="235"/>
      <c r="I4" s="236"/>
      <c r="J4" s="235"/>
      <c r="K4" s="236"/>
      <c r="L4" s="238"/>
      <c r="M4" s="240"/>
    </row>
    <row r="5" spans="1:13" ht="18.75" thickBot="1" x14ac:dyDescent="0.3">
      <c r="A5" s="18">
        <v>1</v>
      </c>
      <c r="B5" s="228">
        <v>2</v>
      </c>
      <c r="C5" s="229"/>
      <c r="D5" s="228">
        <v>3</v>
      </c>
      <c r="E5" s="229"/>
      <c r="F5" s="228">
        <v>4</v>
      </c>
      <c r="G5" s="229"/>
      <c r="H5" s="228">
        <v>6</v>
      </c>
      <c r="I5" s="229"/>
      <c r="J5" s="228">
        <v>7</v>
      </c>
      <c r="K5" s="229"/>
      <c r="L5" s="19">
        <v>8</v>
      </c>
      <c r="M5" s="20">
        <v>9</v>
      </c>
    </row>
    <row r="6" spans="1:13" x14ac:dyDescent="0.25">
      <c r="A6" s="21"/>
      <c r="B6" s="22" t="s">
        <v>7</v>
      </c>
      <c r="C6" s="23" t="s">
        <v>8</v>
      </c>
      <c r="D6" s="22" t="s">
        <v>7</v>
      </c>
      <c r="E6" s="23" t="s">
        <v>8</v>
      </c>
      <c r="F6" s="22" t="s">
        <v>7</v>
      </c>
      <c r="G6" s="23" t="s">
        <v>8</v>
      </c>
      <c r="H6" s="22" t="s">
        <v>7</v>
      </c>
      <c r="I6" s="23" t="s">
        <v>8</v>
      </c>
      <c r="J6" s="22" t="s">
        <v>7</v>
      </c>
      <c r="K6" s="23" t="s">
        <v>8</v>
      </c>
      <c r="L6" s="23" t="s">
        <v>8</v>
      </c>
      <c r="M6" s="24" t="s">
        <v>8</v>
      </c>
    </row>
    <row r="7" spans="1:13" s="14" customFormat="1" x14ac:dyDescent="0.25">
      <c r="A7" s="25" t="s">
        <v>9</v>
      </c>
      <c r="B7" s="26">
        <f>36*C7</f>
        <v>1332</v>
      </c>
      <c r="C7" s="1">
        <v>37</v>
      </c>
      <c r="D7" s="26">
        <f t="shared" ref="D7:D9" si="0">36*E7</f>
        <v>72</v>
      </c>
      <c r="E7" s="26">
        <v>2</v>
      </c>
      <c r="F7" s="26">
        <f t="shared" ref="F7" si="1">36*G7</f>
        <v>0</v>
      </c>
      <c r="G7" s="26">
        <v>0</v>
      </c>
      <c r="H7" s="26">
        <f t="shared" ref="H7:H9" si="2">36*I7</f>
        <v>72</v>
      </c>
      <c r="I7" s="27">
        <v>2</v>
      </c>
      <c r="J7" s="26">
        <f t="shared" ref="J7:J9" si="3">36*K7</f>
        <v>0</v>
      </c>
      <c r="K7" s="27"/>
      <c r="L7" s="27">
        <v>11</v>
      </c>
      <c r="M7" s="28">
        <f t="shared" ref="M7:M9" si="4">C7+E7+G7+I7+K7+L7</f>
        <v>52</v>
      </c>
    </row>
    <row r="8" spans="1:13" s="14" customFormat="1" x14ac:dyDescent="0.25">
      <c r="A8" s="25" t="s">
        <v>10</v>
      </c>
      <c r="B8" s="26">
        <f>36*C8</f>
        <v>1008</v>
      </c>
      <c r="C8" s="1">
        <v>28</v>
      </c>
      <c r="D8" s="26">
        <f t="shared" si="0"/>
        <v>72</v>
      </c>
      <c r="E8" s="27">
        <v>2</v>
      </c>
      <c r="F8" s="26">
        <f>36*G8</f>
        <v>324</v>
      </c>
      <c r="G8" s="27">
        <v>9</v>
      </c>
      <c r="H8" s="26">
        <f t="shared" si="2"/>
        <v>72</v>
      </c>
      <c r="I8" s="27">
        <v>2</v>
      </c>
      <c r="J8" s="26">
        <f t="shared" si="3"/>
        <v>0</v>
      </c>
      <c r="K8" s="27"/>
      <c r="L8" s="27">
        <v>11</v>
      </c>
      <c r="M8" s="28">
        <f t="shared" si="4"/>
        <v>52</v>
      </c>
    </row>
    <row r="9" spans="1:13" s="14" customFormat="1" x14ac:dyDescent="0.25">
      <c r="A9" s="25" t="s">
        <v>11</v>
      </c>
      <c r="B9" s="26">
        <f>36*C9</f>
        <v>684</v>
      </c>
      <c r="C9" s="10">
        <v>19</v>
      </c>
      <c r="D9" s="26">
        <f t="shared" si="0"/>
        <v>0</v>
      </c>
      <c r="E9" s="29">
        <v>0</v>
      </c>
      <c r="F9" s="26">
        <f>36*G9</f>
        <v>576</v>
      </c>
      <c r="G9" s="29">
        <v>16</v>
      </c>
      <c r="H9" s="26">
        <f t="shared" si="2"/>
        <v>36</v>
      </c>
      <c r="I9" s="29">
        <v>1</v>
      </c>
      <c r="J9" s="26">
        <f t="shared" si="3"/>
        <v>216</v>
      </c>
      <c r="K9" s="29">
        <v>6</v>
      </c>
      <c r="L9" s="29">
        <v>2</v>
      </c>
      <c r="M9" s="28">
        <f t="shared" si="4"/>
        <v>44</v>
      </c>
    </row>
    <row r="10" spans="1:13" s="32" customFormat="1" ht="18.75" thickBot="1" x14ac:dyDescent="0.3">
      <c r="A10" s="30" t="s">
        <v>12</v>
      </c>
      <c r="B10" s="31">
        <f t="shared" ref="B10:L10" si="5">SUM(B7:B9)</f>
        <v>3024</v>
      </c>
      <c r="C10" s="31">
        <f t="shared" si="5"/>
        <v>84</v>
      </c>
      <c r="D10" s="31">
        <f t="shared" si="5"/>
        <v>144</v>
      </c>
      <c r="E10" s="31">
        <f t="shared" si="5"/>
        <v>4</v>
      </c>
      <c r="F10" s="31">
        <f t="shared" si="5"/>
        <v>900</v>
      </c>
      <c r="G10" s="31">
        <f t="shared" si="5"/>
        <v>25</v>
      </c>
      <c r="H10" s="31">
        <f t="shared" si="5"/>
        <v>180</v>
      </c>
      <c r="I10" s="31">
        <f t="shared" si="5"/>
        <v>5</v>
      </c>
      <c r="J10" s="31">
        <f t="shared" si="5"/>
        <v>216</v>
      </c>
      <c r="K10" s="31">
        <f t="shared" si="5"/>
        <v>6</v>
      </c>
      <c r="L10" s="31">
        <f t="shared" si="5"/>
        <v>24</v>
      </c>
      <c r="M10" s="28"/>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tabSelected="1" view="pageBreakPreview" topLeftCell="A39" zoomScale="70" zoomScaleNormal="70" zoomScaleSheetLayoutView="70" workbookViewId="0">
      <selection activeCell="B60" sqref="B60"/>
    </sheetView>
  </sheetViews>
  <sheetFormatPr defaultColWidth="9.140625" defaultRowHeight="23.25" customHeight="1" x14ac:dyDescent="0.25"/>
  <cols>
    <col min="1" max="1" width="11.7109375" style="93" customWidth="1"/>
    <col min="2" max="2" width="62.5703125" style="50" customWidth="1"/>
    <col min="3" max="4" width="7" style="89" customWidth="1"/>
    <col min="5" max="5" width="9.28515625" style="89" customWidth="1"/>
    <col min="6" max="6" width="8.5703125" style="89" customWidth="1"/>
    <col min="7" max="7" width="9.5703125" style="89" customWidth="1"/>
    <col min="8" max="8" width="9.5703125" style="90" customWidth="1"/>
    <col min="9" max="13" width="9.5703125" style="89" customWidth="1"/>
    <col min="14" max="14" width="5" style="89" customWidth="1"/>
    <col min="15" max="15" width="6.42578125" style="89" customWidth="1"/>
    <col min="16" max="16" width="13" style="89" customWidth="1"/>
    <col min="17" max="17" width="14.28515625" style="89" customWidth="1"/>
    <col min="18" max="18" width="12.85546875" style="89" customWidth="1"/>
    <col min="19" max="19" width="14.28515625" style="89" customWidth="1"/>
    <col min="20" max="20" width="14.5703125" style="89" customWidth="1"/>
    <col min="21" max="21" width="15.28515625" style="89" customWidth="1"/>
    <col min="22" max="16384" width="9.140625" style="64"/>
  </cols>
  <sheetData>
    <row r="1" spans="1:22" s="33" customFormat="1" ht="23.25" customHeight="1" x14ac:dyDescent="0.25">
      <c r="A1" s="241" t="s">
        <v>103</v>
      </c>
      <c r="B1" s="241"/>
      <c r="C1" s="242"/>
      <c r="D1" s="242"/>
      <c r="E1" s="242"/>
      <c r="F1" s="242"/>
      <c r="G1" s="241"/>
      <c r="H1" s="241"/>
      <c r="I1" s="241"/>
      <c r="J1" s="241"/>
      <c r="K1" s="241"/>
      <c r="L1" s="241"/>
      <c r="M1" s="241"/>
      <c r="N1" s="241"/>
      <c r="O1" s="241"/>
      <c r="P1" s="242"/>
      <c r="Q1" s="242"/>
      <c r="R1" s="242"/>
      <c r="S1" s="242"/>
      <c r="T1" s="63"/>
      <c r="U1" s="63"/>
    </row>
    <row r="2" spans="1:22" ht="23.25" customHeight="1" x14ac:dyDescent="0.25">
      <c r="A2" s="243" t="s">
        <v>13</v>
      </c>
      <c r="B2" s="244" t="s">
        <v>14</v>
      </c>
      <c r="C2" s="244" t="s">
        <v>15</v>
      </c>
      <c r="D2" s="244"/>
      <c r="E2" s="244"/>
      <c r="F2" s="244"/>
      <c r="G2" s="245" t="s">
        <v>64</v>
      </c>
      <c r="H2" s="244" t="s">
        <v>16</v>
      </c>
      <c r="I2" s="244"/>
      <c r="J2" s="244"/>
      <c r="K2" s="244"/>
      <c r="L2" s="244"/>
      <c r="M2" s="244"/>
      <c r="N2" s="244"/>
      <c r="O2" s="244"/>
      <c r="P2" s="256" t="s">
        <v>17</v>
      </c>
      <c r="Q2" s="257"/>
      <c r="R2" s="257"/>
      <c r="S2" s="257"/>
      <c r="T2" s="257"/>
      <c r="U2" s="258"/>
    </row>
    <row r="3" spans="1:22" ht="23.25" customHeight="1" x14ac:dyDescent="0.25">
      <c r="A3" s="243"/>
      <c r="B3" s="244"/>
      <c r="C3" s="244"/>
      <c r="D3" s="244"/>
      <c r="E3" s="244"/>
      <c r="F3" s="244"/>
      <c r="G3" s="245"/>
      <c r="H3" s="244"/>
      <c r="I3" s="244"/>
      <c r="J3" s="244"/>
      <c r="K3" s="244"/>
      <c r="L3" s="244"/>
      <c r="M3" s="244"/>
      <c r="N3" s="244"/>
      <c r="O3" s="244"/>
      <c r="P3" s="259"/>
      <c r="Q3" s="260"/>
      <c r="R3" s="260"/>
      <c r="S3" s="260"/>
      <c r="T3" s="260"/>
      <c r="U3" s="261"/>
    </row>
    <row r="4" spans="1:22" ht="21.75" customHeight="1" x14ac:dyDescent="0.25">
      <c r="A4" s="243"/>
      <c r="B4" s="244"/>
      <c r="C4" s="244"/>
      <c r="D4" s="244"/>
      <c r="E4" s="244"/>
      <c r="F4" s="244"/>
      <c r="G4" s="245"/>
      <c r="H4" s="244"/>
      <c r="I4" s="244"/>
      <c r="J4" s="244"/>
      <c r="K4" s="244"/>
      <c r="L4" s="244"/>
      <c r="M4" s="244"/>
      <c r="N4" s="244"/>
      <c r="O4" s="244"/>
      <c r="P4" s="259"/>
      <c r="Q4" s="260"/>
      <c r="R4" s="260"/>
      <c r="S4" s="260"/>
      <c r="T4" s="260"/>
      <c r="U4" s="261"/>
    </row>
    <row r="5" spans="1:22" ht="23.25" hidden="1" customHeight="1" x14ac:dyDescent="0.25">
      <c r="A5" s="243"/>
      <c r="B5" s="244"/>
      <c r="C5" s="244"/>
      <c r="D5" s="244"/>
      <c r="E5" s="244"/>
      <c r="F5" s="244"/>
      <c r="G5" s="245"/>
      <c r="H5" s="244"/>
      <c r="I5" s="244"/>
      <c r="J5" s="244"/>
      <c r="K5" s="244"/>
      <c r="L5" s="244"/>
      <c r="M5" s="244"/>
      <c r="N5" s="244"/>
      <c r="O5" s="244"/>
      <c r="P5" s="262"/>
      <c r="Q5" s="263"/>
      <c r="R5" s="263"/>
      <c r="S5" s="263"/>
      <c r="T5" s="263"/>
      <c r="U5" s="264"/>
    </row>
    <row r="6" spans="1:22" ht="23.25" customHeight="1" x14ac:dyDescent="0.25">
      <c r="A6" s="243"/>
      <c r="B6" s="244"/>
      <c r="C6" s="244"/>
      <c r="D6" s="244"/>
      <c r="E6" s="244"/>
      <c r="F6" s="244"/>
      <c r="G6" s="245"/>
      <c r="H6" s="245" t="s">
        <v>18</v>
      </c>
      <c r="I6" s="244" t="s">
        <v>65</v>
      </c>
      <c r="J6" s="244"/>
      <c r="K6" s="244"/>
      <c r="L6" s="244"/>
      <c r="M6" s="244"/>
      <c r="N6" s="244"/>
      <c r="O6" s="244"/>
      <c r="P6" s="246" t="s">
        <v>19</v>
      </c>
      <c r="Q6" s="246"/>
      <c r="R6" s="246" t="s">
        <v>20</v>
      </c>
      <c r="S6" s="246"/>
      <c r="T6" s="244" t="s">
        <v>21</v>
      </c>
      <c r="U6" s="244"/>
    </row>
    <row r="7" spans="1:22" ht="28.5" customHeight="1" x14ac:dyDescent="0.25">
      <c r="A7" s="243"/>
      <c r="B7" s="244"/>
      <c r="C7" s="244"/>
      <c r="D7" s="244"/>
      <c r="E7" s="244"/>
      <c r="F7" s="244"/>
      <c r="G7" s="245"/>
      <c r="H7" s="245"/>
      <c r="I7" s="244" t="s">
        <v>66</v>
      </c>
      <c r="J7" s="244"/>
      <c r="K7" s="244"/>
      <c r="L7" s="244"/>
      <c r="M7" s="244"/>
      <c r="N7" s="244"/>
      <c r="O7" s="244"/>
      <c r="P7" s="194" t="s">
        <v>23</v>
      </c>
      <c r="Q7" s="194" t="s">
        <v>24</v>
      </c>
      <c r="R7" s="194" t="s">
        <v>25</v>
      </c>
      <c r="S7" s="194" t="s">
        <v>26</v>
      </c>
      <c r="T7" s="36" t="s">
        <v>27</v>
      </c>
      <c r="U7" s="36" t="s">
        <v>28</v>
      </c>
    </row>
    <row r="8" spans="1:22" ht="18.75" customHeight="1" x14ac:dyDescent="0.25">
      <c r="A8" s="243"/>
      <c r="B8" s="244"/>
      <c r="C8" s="244"/>
      <c r="D8" s="244"/>
      <c r="E8" s="244"/>
      <c r="F8" s="244"/>
      <c r="G8" s="245"/>
      <c r="H8" s="245"/>
      <c r="I8" s="247" t="s">
        <v>22</v>
      </c>
      <c r="J8" s="244" t="s">
        <v>67</v>
      </c>
      <c r="K8" s="244"/>
      <c r="L8" s="244"/>
      <c r="M8" s="244"/>
      <c r="N8" s="244"/>
      <c r="O8" s="244"/>
      <c r="P8" s="195">
        <v>17</v>
      </c>
      <c r="Q8" s="195">
        <v>24</v>
      </c>
      <c r="R8" s="195">
        <v>17</v>
      </c>
      <c r="S8" s="195">
        <v>24</v>
      </c>
      <c r="T8" s="52">
        <v>19</v>
      </c>
      <c r="U8" s="52">
        <v>23</v>
      </c>
    </row>
    <row r="9" spans="1:22" ht="18.75" customHeight="1" x14ac:dyDescent="0.25">
      <c r="A9" s="243"/>
      <c r="B9" s="244"/>
      <c r="C9" s="244"/>
      <c r="D9" s="244"/>
      <c r="E9" s="244"/>
      <c r="F9" s="244"/>
      <c r="G9" s="245"/>
      <c r="H9" s="245"/>
      <c r="I9" s="247"/>
      <c r="J9" s="245" t="s">
        <v>184</v>
      </c>
      <c r="K9" s="245" t="s">
        <v>185</v>
      </c>
      <c r="L9" s="245" t="s">
        <v>29</v>
      </c>
      <c r="M9" s="245" t="s">
        <v>59</v>
      </c>
      <c r="N9" s="245" t="s">
        <v>60</v>
      </c>
      <c r="O9" s="245" t="s">
        <v>3</v>
      </c>
      <c r="P9" s="194" t="s">
        <v>90</v>
      </c>
      <c r="Q9" s="194" t="s">
        <v>90</v>
      </c>
      <c r="R9" s="194" t="s">
        <v>90</v>
      </c>
      <c r="S9" s="194" t="s">
        <v>90</v>
      </c>
      <c r="T9" s="36" t="s">
        <v>90</v>
      </c>
      <c r="U9" s="36" t="s">
        <v>90</v>
      </c>
    </row>
    <row r="10" spans="1:22" ht="23.25" hidden="1" customHeight="1" x14ac:dyDescent="0.25">
      <c r="A10" s="243"/>
      <c r="B10" s="244"/>
      <c r="C10" s="244"/>
      <c r="D10" s="244"/>
      <c r="E10" s="244"/>
      <c r="F10" s="244"/>
      <c r="G10" s="245"/>
      <c r="H10" s="245"/>
      <c r="I10" s="247"/>
      <c r="J10" s="245"/>
      <c r="K10" s="245"/>
      <c r="L10" s="245"/>
      <c r="M10" s="245"/>
      <c r="N10" s="245"/>
      <c r="O10" s="245"/>
      <c r="P10" s="246" t="s">
        <v>330</v>
      </c>
      <c r="Q10" s="246" t="s">
        <v>331</v>
      </c>
      <c r="R10" s="246" t="s">
        <v>330</v>
      </c>
      <c r="S10" s="246" t="s">
        <v>333</v>
      </c>
      <c r="T10" s="244" t="s">
        <v>338</v>
      </c>
      <c r="U10" s="244" t="s">
        <v>337</v>
      </c>
    </row>
    <row r="11" spans="1:22" ht="97.5" customHeight="1" x14ac:dyDescent="0.25">
      <c r="A11" s="243"/>
      <c r="B11" s="244"/>
      <c r="C11" s="193" t="s">
        <v>61</v>
      </c>
      <c r="D11" s="193" t="s">
        <v>62</v>
      </c>
      <c r="E11" s="193" t="s">
        <v>308</v>
      </c>
      <c r="F11" s="193" t="s">
        <v>63</v>
      </c>
      <c r="G11" s="245"/>
      <c r="H11" s="245"/>
      <c r="I11" s="247"/>
      <c r="J11" s="245"/>
      <c r="K11" s="245"/>
      <c r="L11" s="245"/>
      <c r="M11" s="245"/>
      <c r="N11" s="245"/>
      <c r="O11" s="245"/>
      <c r="P11" s="246"/>
      <c r="Q11" s="246"/>
      <c r="R11" s="246"/>
      <c r="S11" s="246"/>
      <c r="T11" s="244"/>
      <c r="U11" s="244"/>
    </row>
    <row r="12" spans="1:22" ht="23.25" customHeight="1" x14ac:dyDescent="0.25">
      <c r="A12" s="102">
        <v>1</v>
      </c>
      <c r="B12" s="36">
        <v>2</v>
      </c>
      <c r="C12" s="36">
        <v>3</v>
      </c>
      <c r="D12" s="36">
        <v>4</v>
      </c>
      <c r="E12" s="36"/>
      <c r="F12" s="36">
        <v>5</v>
      </c>
      <c r="G12" s="36">
        <v>6</v>
      </c>
      <c r="H12" s="36">
        <v>7</v>
      </c>
      <c r="I12" s="36">
        <v>8</v>
      </c>
      <c r="J12" s="36">
        <v>9</v>
      </c>
      <c r="K12" s="36">
        <v>10</v>
      </c>
      <c r="L12" s="36">
        <v>11</v>
      </c>
      <c r="M12" s="36">
        <v>12</v>
      </c>
      <c r="N12" s="36">
        <v>13</v>
      </c>
      <c r="O12" s="36">
        <v>14</v>
      </c>
      <c r="P12" s="196">
        <v>17</v>
      </c>
      <c r="Q12" s="196">
        <v>18</v>
      </c>
      <c r="R12" s="196">
        <v>19</v>
      </c>
      <c r="S12" s="196">
        <v>20</v>
      </c>
      <c r="T12" s="98">
        <v>21</v>
      </c>
      <c r="U12" s="98">
        <v>22</v>
      </c>
    </row>
    <row r="13" spans="1:22" s="33" customFormat="1" ht="18.75" customHeight="1" x14ac:dyDescent="0.25">
      <c r="A13" s="101"/>
      <c r="B13" s="101" t="s">
        <v>91</v>
      </c>
      <c r="C13" s="65"/>
      <c r="D13" s="65"/>
      <c r="E13" s="65"/>
      <c r="F13" s="65"/>
      <c r="G13" s="65">
        <f>G14+G66+G59</f>
        <v>4464</v>
      </c>
      <c r="H13" s="65">
        <f t="shared" ref="H13:O13" si="0">H14+H66</f>
        <v>74</v>
      </c>
      <c r="I13" s="65">
        <f t="shared" si="0"/>
        <v>3166</v>
      </c>
      <c r="J13" s="65">
        <f t="shared" si="0"/>
        <v>3060</v>
      </c>
      <c r="K13" s="65">
        <f t="shared" si="0"/>
        <v>732</v>
      </c>
      <c r="L13" s="65">
        <f t="shared" si="0"/>
        <v>60</v>
      </c>
      <c r="M13" s="65">
        <f t="shared" si="0"/>
        <v>864</v>
      </c>
      <c r="N13" s="65">
        <f t="shared" si="0"/>
        <v>28</v>
      </c>
      <c r="O13" s="65">
        <f t="shared" si="0"/>
        <v>78</v>
      </c>
      <c r="P13" s="197">
        <f>P14+P60+P66</f>
        <v>612</v>
      </c>
      <c r="Q13" s="197">
        <f t="shared" ref="Q13:T13" si="1">Q14+Q60+Q66</f>
        <v>864</v>
      </c>
      <c r="R13" s="197">
        <f t="shared" si="1"/>
        <v>612</v>
      </c>
      <c r="S13" s="197">
        <f>S14+S60+S66</f>
        <v>864</v>
      </c>
      <c r="T13" s="65">
        <f t="shared" si="1"/>
        <v>684</v>
      </c>
      <c r="U13" s="65">
        <f>U14+U59+U60+U66</f>
        <v>828</v>
      </c>
      <c r="V13" s="66"/>
    </row>
    <row r="14" spans="1:22" s="70" customFormat="1" ht="21" customHeight="1" x14ac:dyDescent="0.25">
      <c r="A14" s="72"/>
      <c r="B14" s="132" t="s">
        <v>225</v>
      </c>
      <c r="C14" s="136"/>
      <c r="D14" s="136"/>
      <c r="E14" s="136"/>
      <c r="F14" s="135"/>
      <c r="G14" s="84">
        <f>G15+G23+G27+G41</f>
        <v>4104</v>
      </c>
      <c r="H14" s="84">
        <f t="shared" ref="H14:U14" si="2">H15+H23+H27+H41</f>
        <v>74</v>
      </c>
      <c r="I14" s="84">
        <f t="shared" si="2"/>
        <v>3166</v>
      </c>
      <c r="J14" s="84">
        <f t="shared" si="2"/>
        <v>3060</v>
      </c>
      <c r="K14" s="84">
        <f t="shared" si="2"/>
        <v>732</v>
      </c>
      <c r="L14" s="84">
        <f t="shared" si="2"/>
        <v>60</v>
      </c>
      <c r="M14" s="84">
        <f t="shared" si="2"/>
        <v>864</v>
      </c>
      <c r="N14" s="84">
        <f t="shared" si="2"/>
        <v>28</v>
      </c>
      <c r="O14" s="84">
        <f t="shared" si="2"/>
        <v>78</v>
      </c>
      <c r="P14" s="198">
        <f t="shared" si="2"/>
        <v>576</v>
      </c>
      <c r="Q14" s="198">
        <f t="shared" si="2"/>
        <v>828</v>
      </c>
      <c r="R14" s="198">
        <f t="shared" si="2"/>
        <v>576</v>
      </c>
      <c r="S14" s="198">
        <f>S15+S23+S27+S41</f>
        <v>828</v>
      </c>
      <c r="T14" s="84">
        <f t="shared" si="2"/>
        <v>684</v>
      </c>
      <c r="U14" s="84">
        <f t="shared" si="2"/>
        <v>432</v>
      </c>
    </row>
    <row r="15" spans="1:22" ht="18.75" customHeight="1" x14ac:dyDescent="0.25">
      <c r="A15" s="71" t="s">
        <v>83</v>
      </c>
      <c r="B15" s="71" t="s">
        <v>141</v>
      </c>
      <c r="C15" s="52"/>
      <c r="D15" s="52"/>
      <c r="E15" s="52"/>
      <c r="F15" s="52"/>
      <c r="G15" s="67">
        <f>SUM(G16:G22)</f>
        <v>557</v>
      </c>
      <c r="H15" s="67">
        <f t="shared" ref="H15:U15" si="3">SUM(H16:H22)</f>
        <v>0</v>
      </c>
      <c r="I15" s="67">
        <f t="shared" si="3"/>
        <v>557</v>
      </c>
      <c r="J15" s="67">
        <f t="shared" si="3"/>
        <v>557</v>
      </c>
      <c r="K15" s="67">
        <f t="shared" si="3"/>
        <v>340</v>
      </c>
      <c r="L15" s="67">
        <f t="shared" si="3"/>
        <v>0</v>
      </c>
      <c r="M15" s="67">
        <f t="shared" si="3"/>
        <v>0</v>
      </c>
      <c r="N15" s="67">
        <f t="shared" si="3"/>
        <v>0</v>
      </c>
      <c r="O15" s="67">
        <f t="shared" si="3"/>
        <v>0</v>
      </c>
      <c r="P15" s="199">
        <f t="shared" si="3"/>
        <v>128</v>
      </c>
      <c r="Q15" s="199">
        <f t="shared" si="3"/>
        <v>189</v>
      </c>
      <c r="R15" s="199">
        <f t="shared" si="3"/>
        <v>112</v>
      </c>
      <c r="S15" s="199">
        <f t="shared" si="3"/>
        <v>52</v>
      </c>
      <c r="T15" s="67">
        <f t="shared" si="3"/>
        <v>76</v>
      </c>
      <c r="U15" s="67">
        <f t="shared" si="3"/>
        <v>0</v>
      </c>
    </row>
    <row r="16" spans="1:22" ht="18.75" customHeight="1" x14ac:dyDescent="0.25">
      <c r="A16" s="72" t="s">
        <v>84</v>
      </c>
      <c r="B16" s="72" t="s">
        <v>34</v>
      </c>
      <c r="C16" s="100"/>
      <c r="D16" s="191">
        <v>3</v>
      </c>
      <c r="E16" s="100"/>
      <c r="F16" s="100"/>
      <c r="G16" s="68">
        <f>H16+I16</f>
        <v>48</v>
      </c>
      <c r="H16" s="69"/>
      <c r="I16" s="68">
        <f>J16+N16+O16</f>
        <v>48</v>
      </c>
      <c r="J16" s="68">
        <f>SUM(P16:U16)</f>
        <v>48</v>
      </c>
      <c r="K16" s="100"/>
      <c r="L16" s="100"/>
      <c r="M16" s="100"/>
      <c r="N16" s="100"/>
      <c r="O16" s="100"/>
      <c r="P16" s="200"/>
      <c r="Q16" s="200"/>
      <c r="R16" s="200">
        <f>16*3</f>
        <v>48</v>
      </c>
      <c r="S16" s="200"/>
      <c r="T16" s="100"/>
      <c r="U16" s="100"/>
    </row>
    <row r="17" spans="1:21" ht="18.75" customHeight="1" x14ac:dyDescent="0.25">
      <c r="A17" s="72" t="s">
        <v>85</v>
      </c>
      <c r="B17" s="72" t="s">
        <v>31</v>
      </c>
      <c r="C17" s="100"/>
      <c r="D17" s="192">
        <v>2</v>
      </c>
      <c r="E17" s="100"/>
      <c r="F17" s="100"/>
      <c r="G17" s="68">
        <f t="shared" ref="G17:G57" si="4">H17+I17</f>
        <v>63</v>
      </c>
      <c r="H17" s="69"/>
      <c r="I17" s="68">
        <f t="shared" ref="I17:I57" si="5">J17+N17+O17</f>
        <v>63</v>
      </c>
      <c r="J17" s="68">
        <f t="shared" ref="J17:J57" si="6">SUM(P17:U17)</f>
        <v>63</v>
      </c>
      <c r="K17" s="100"/>
      <c r="L17" s="100"/>
      <c r="M17" s="100"/>
      <c r="N17" s="100"/>
      <c r="O17" s="100"/>
      <c r="P17" s="200"/>
      <c r="Q17" s="200">
        <f>21*3</f>
        <v>63</v>
      </c>
      <c r="R17" s="200"/>
      <c r="S17" s="200"/>
      <c r="T17" s="100"/>
      <c r="U17" s="100"/>
    </row>
    <row r="18" spans="1:21" ht="33" customHeight="1" x14ac:dyDescent="0.25">
      <c r="A18" s="72" t="s">
        <v>86</v>
      </c>
      <c r="B18" s="72" t="s">
        <v>58</v>
      </c>
      <c r="C18" s="73"/>
      <c r="D18" s="100" t="s">
        <v>339</v>
      </c>
      <c r="E18" s="36">
        <v>5</v>
      </c>
      <c r="F18" s="36"/>
      <c r="G18" s="68">
        <f t="shared" si="4"/>
        <v>170</v>
      </c>
      <c r="H18" s="69"/>
      <c r="I18" s="68">
        <f t="shared" si="5"/>
        <v>170</v>
      </c>
      <c r="J18" s="68">
        <f t="shared" si="6"/>
        <v>170</v>
      </c>
      <c r="K18" s="100">
        <v>170</v>
      </c>
      <c r="L18" s="100"/>
      <c r="M18" s="100"/>
      <c r="N18" s="100"/>
      <c r="O18" s="100"/>
      <c r="P18" s="200">
        <f>16*2</f>
        <v>32</v>
      </c>
      <c r="Q18" s="200">
        <f>21*2</f>
        <v>42</v>
      </c>
      <c r="R18" s="200">
        <f>16*2</f>
        <v>32</v>
      </c>
      <c r="S18" s="200">
        <f>13*2</f>
        <v>26</v>
      </c>
      <c r="T18" s="100">
        <f>19*2</f>
        <v>38</v>
      </c>
      <c r="U18" s="100">
        <v>0</v>
      </c>
    </row>
    <row r="19" spans="1:21" ht="32.25" customHeight="1" x14ac:dyDescent="0.25">
      <c r="A19" s="72" t="s">
        <v>87</v>
      </c>
      <c r="B19" s="72" t="s">
        <v>33</v>
      </c>
      <c r="C19" s="73"/>
      <c r="D19" s="191" t="s">
        <v>339</v>
      </c>
      <c r="E19" s="36">
        <v>5</v>
      </c>
      <c r="F19" s="36"/>
      <c r="G19" s="68">
        <f t="shared" si="4"/>
        <v>170</v>
      </c>
      <c r="H19" s="69"/>
      <c r="I19" s="68">
        <f t="shared" si="5"/>
        <v>170</v>
      </c>
      <c r="J19" s="68">
        <f t="shared" si="6"/>
        <v>170</v>
      </c>
      <c r="K19" s="100">
        <v>170</v>
      </c>
      <c r="L19" s="100"/>
      <c r="M19" s="100"/>
      <c r="N19" s="100"/>
      <c r="O19" s="100"/>
      <c r="P19" s="200">
        <f>16*2</f>
        <v>32</v>
      </c>
      <c r="Q19" s="200">
        <f>21*2</f>
        <v>42</v>
      </c>
      <c r="R19" s="200">
        <f>16*2</f>
        <v>32</v>
      </c>
      <c r="S19" s="200">
        <f>13*2</f>
        <v>26</v>
      </c>
      <c r="T19" s="100">
        <f>19*2</f>
        <v>38</v>
      </c>
      <c r="U19" s="100">
        <v>0</v>
      </c>
    </row>
    <row r="20" spans="1:21" ht="18.75" customHeight="1" x14ac:dyDescent="0.25">
      <c r="A20" s="72" t="s">
        <v>88</v>
      </c>
      <c r="B20" s="72" t="s">
        <v>35</v>
      </c>
      <c r="C20" s="100"/>
      <c r="D20" s="100">
        <v>1</v>
      </c>
      <c r="E20" s="100"/>
      <c r="F20" s="100"/>
      <c r="G20" s="68">
        <f t="shared" si="4"/>
        <v>32</v>
      </c>
      <c r="H20" s="69"/>
      <c r="I20" s="68">
        <f t="shared" si="5"/>
        <v>32</v>
      </c>
      <c r="J20" s="68">
        <f t="shared" si="6"/>
        <v>32</v>
      </c>
      <c r="K20" s="100"/>
      <c r="L20" s="100"/>
      <c r="M20" s="100"/>
      <c r="N20" s="100"/>
      <c r="O20" s="100"/>
      <c r="P20" s="200">
        <f>16*2</f>
        <v>32</v>
      </c>
      <c r="Q20" s="200"/>
      <c r="R20" s="200"/>
      <c r="S20" s="200"/>
      <c r="T20" s="100"/>
      <c r="U20" s="100"/>
    </row>
    <row r="21" spans="1:21" ht="18.75" customHeight="1" x14ac:dyDescent="0.25">
      <c r="A21" s="72" t="s">
        <v>318</v>
      </c>
      <c r="B21" s="72" t="s">
        <v>320</v>
      </c>
      <c r="C21" s="191"/>
      <c r="D21" s="191">
        <v>2</v>
      </c>
      <c r="E21" s="191"/>
      <c r="F21" s="191"/>
      <c r="G21" s="68">
        <f t="shared" si="4"/>
        <v>42</v>
      </c>
      <c r="H21" s="69"/>
      <c r="I21" s="68">
        <f t="shared" si="5"/>
        <v>42</v>
      </c>
      <c r="J21" s="68">
        <f t="shared" si="6"/>
        <v>42</v>
      </c>
      <c r="K21" s="191"/>
      <c r="L21" s="191"/>
      <c r="M21" s="191"/>
      <c r="N21" s="191"/>
      <c r="O21" s="191"/>
      <c r="P21" s="200"/>
      <c r="Q21" s="200">
        <f>21*2</f>
        <v>42</v>
      </c>
      <c r="R21" s="200"/>
      <c r="S21" s="200"/>
      <c r="T21" s="191"/>
      <c r="U21" s="191"/>
    </row>
    <row r="22" spans="1:21" ht="18.75" customHeight="1" x14ac:dyDescent="0.25">
      <c r="A22" s="72" t="s">
        <v>319</v>
      </c>
      <c r="B22" s="72" t="s">
        <v>321</v>
      </c>
      <c r="C22" s="191"/>
      <c r="D22" s="191">
        <v>1</v>
      </c>
      <c r="E22" s="191"/>
      <c r="F22" s="191"/>
      <c r="G22" s="68">
        <f t="shared" si="4"/>
        <v>32</v>
      </c>
      <c r="H22" s="69"/>
      <c r="I22" s="68">
        <f t="shared" si="5"/>
        <v>32</v>
      </c>
      <c r="J22" s="68">
        <f t="shared" si="6"/>
        <v>32</v>
      </c>
      <c r="K22" s="191"/>
      <c r="L22" s="191"/>
      <c r="M22" s="191"/>
      <c r="N22" s="191"/>
      <c r="O22" s="191"/>
      <c r="P22" s="200">
        <f>16*2</f>
        <v>32</v>
      </c>
      <c r="Q22" s="200"/>
      <c r="R22" s="200"/>
      <c r="S22" s="200"/>
      <c r="T22" s="191"/>
      <c r="U22" s="191"/>
    </row>
    <row r="23" spans="1:21" s="75" customFormat="1" ht="18.75" customHeight="1" x14ac:dyDescent="0.25">
      <c r="A23" s="41" t="s">
        <v>68</v>
      </c>
      <c r="B23" s="71" t="s">
        <v>142</v>
      </c>
      <c r="C23" s="53"/>
      <c r="D23" s="53"/>
      <c r="E23" s="53"/>
      <c r="F23" s="74"/>
      <c r="G23" s="84">
        <f>SUM(G24:G26)</f>
        <v>199</v>
      </c>
      <c r="H23" s="84">
        <f t="shared" ref="H23:U23" si="7">SUM(H24:H26)</f>
        <v>0</v>
      </c>
      <c r="I23" s="84">
        <f t="shared" si="7"/>
        <v>199</v>
      </c>
      <c r="J23" s="84">
        <f t="shared" si="7"/>
        <v>183</v>
      </c>
      <c r="K23" s="84">
        <f t="shared" si="7"/>
        <v>6</v>
      </c>
      <c r="L23" s="84">
        <f t="shared" si="7"/>
        <v>0</v>
      </c>
      <c r="M23" s="84">
        <f t="shared" si="7"/>
        <v>0</v>
      </c>
      <c r="N23" s="84">
        <f t="shared" si="7"/>
        <v>4</v>
      </c>
      <c r="O23" s="84">
        <f t="shared" si="7"/>
        <v>12</v>
      </c>
      <c r="P23" s="198">
        <f t="shared" si="7"/>
        <v>0</v>
      </c>
      <c r="Q23" s="198">
        <f t="shared" si="7"/>
        <v>126</v>
      </c>
      <c r="R23" s="198">
        <f t="shared" si="7"/>
        <v>0</v>
      </c>
      <c r="S23" s="198">
        <f t="shared" si="7"/>
        <v>0</v>
      </c>
      <c r="T23" s="84">
        <f t="shared" si="7"/>
        <v>57</v>
      </c>
      <c r="U23" s="84">
        <f t="shared" si="7"/>
        <v>0</v>
      </c>
    </row>
    <row r="24" spans="1:21" ht="18.75" customHeight="1" x14ac:dyDescent="0.25">
      <c r="A24" s="78" t="s">
        <v>69</v>
      </c>
      <c r="B24" s="72" t="s">
        <v>32</v>
      </c>
      <c r="C24" s="100"/>
      <c r="D24" s="100"/>
      <c r="E24" s="100"/>
      <c r="F24" s="250" t="s">
        <v>332</v>
      </c>
      <c r="G24" s="68">
        <f t="shared" si="4"/>
        <v>92</v>
      </c>
      <c r="H24" s="69"/>
      <c r="I24" s="68">
        <f t="shared" si="5"/>
        <v>92</v>
      </c>
      <c r="J24" s="68">
        <f t="shared" si="6"/>
        <v>84</v>
      </c>
      <c r="K24" s="100"/>
      <c r="L24" s="100"/>
      <c r="M24" s="100"/>
      <c r="N24" s="100">
        <v>2</v>
      </c>
      <c r="O24" s="100">
        <v>6</v>
      </c>
      <c r="P24" s="200"/>
      <c r="Q24" s="200">
        <f>21*4</f>
        <v>84</v>
      </c>
      <c r="R24" s="200"/>
      <c r="S24" s="200"/>
      <c r="T24" s="100"/>
      <c r="U24" s="100"/>
    </row>
    <row r="25" spans="1:21" ht="18.75" customHeight="1" x14ac:dyDescent="0.25">
      <c r="A25" s="78" t="s">
        <v>70</v>
      </c>
      <c r="B25" s="72" t="s">
        <v>143</v>
      </c>
      <c r="C25" s="100"/>
      <c r="D25" s="100"/>
      <c r="E25" s="100"/>
      <c r="F25" s="251"/>
      <c r="G25" s="68">
        <f t="shared" si="4"/>
        <v>50</v>
      </c>
      <c r="H25" s="69"/>
      <c r="I25" s="68">
        <f t="shared" si="5"/>
        <v>50</v>
      </c>
      <c r="J25" s="68">
        <f t="shared" si="6"/>
        <v>42</v>
      </c>
      <c r="K25" s="100"/>
      <c r="L25" s="100"/>
      <c r="M25" s="100"/>
      <c r="N25" s="100">
        <v>2</v>
      </c>
      <c r="O25" s="100">
        <v>6</v>
      </c>
      <c r="P25" s="200"/>
      <c r="Q25" s="200">
        <f>21*2</f>
        <v>42</v>
      </c>
      <c r="R25" s="200"/>
      <c r="S25" s="200"/>
      <c r="T25" s="100"/>
      <c r="U25" s="100"/>
    </row>
    <row r="26" spans="1:21" ht="18.75" customHeight="1" x14ac:dyDescent="0.25">
      <c r="A26" s="78" t="s">
        <v>144</v>
      </c>
      <c r="B26" s="72" t="s">
        <v>121</v>
      </c>
      <c r="C26" s="100"/>
      <c r="D26" s="100">
        <v>5</v>
      </c>
      <c r="E26" s="100">
        <v>5</v>
      </c>
      <c r="F26" s="100"/>
      <c r="G26" s="68">
        <f t="shared" si="4"/>
        <v>57</v>
      </c>
      <c r="H26" s="69"/>
      <c r="I26" s="68">
        <f t="shared" si="5"/>
        <v>57</v>
      </c>
      <c r="J26" s="68">
        <f t="shared" si="6"/>
        <v>57</v>
      </c>
      <c r="K26" s="100">
        <v>6</v>
      </c>
      <c r="L26" s="100"/>
      <c r="M26" s="100"/>
      <c r="N26" s="100"/>
      <c r="O26" s="100"/>
      <c r="P26" s="200"/>
      <c r="Q26" s="200"/>
      <c r="R26" s="200"/>
      <c r="S26" s="200"/>
      <c r="T26" s="100">
        <f>19*3</f>
        <v>57</v>
      </c>
      <c r="U26" s="100">
        <v>0</v>
      </c>
    </row>
    <row r="27" spans="1:21" ht="18.75" customHeight="1" x14ac:dyDescent="0.25">
      <c r="A27" s="41" t="s">
        <v>71</v>
      </c>
      <c r="B27" s="76" t="s">
        <v>134</v>
      </c>
      <c r="C27" s="53"/>
      <c r="D27" s="53"/>
      <c r="E27" s="53"/>
      <c r="F27" s="74"/>
      <c r="G27" s="84">
        <f>SUM(G28:G40)</f>
        <v>1277</v>
      </c>
      <c r="H27" s="84">
        <f t="shared" ref="H27:U27" si="8">SUM(H28:H40)</f>
        <v>20</v>
      </c>
      <c r="I27" s="84">
        <f t="shared" si="8"/>
        <v>1257</v>
      </c>
      <c r="J27" s="84">
        <f t="shared" si="8"/>
        <v>1217</v>
      </c>
      <c r="K27" s="84">
        <f t="shared" si="8"/>
        <v>60</v>
      </c>
      <c r="L27" s="84">
        <f t="shared" si="8"/>
        <v>0</v>
      </c>
      <c r="M27" s="84">
        <f t="shared" si="8"/>
        <v>0</v>
      </c>
      <c r="N27" s="84">
        <f t="shared" si="8"/>
        <v>10</v>
      </c>
      <c r="O27" s="84">
        <f t="shared" si="8"/>
        <v>30</v>
      </c>
      <c r="P27" s="198">
        <f t="shared" si="8"/>
        <v>448</v>
      </c>
      <c r="Q27" s="198">
        <f t="shared" si="8"/>
        <v>315</v>
      </c>
      <c r="R27" s="198">
        <f t="shared" si="8"/>
        <v>160</v>
      </c>
      <c r="S27" s="198">
        <f t="shared" si="8"/>
        <v>104</v>
      </c>
      <c r="T27" s="84">
        <f t="shared" si="8"/>
        <v>190</v>
      </c>
      <c r="U27" s="84">
        <f t="shared" si="8"/>
        <v>0</v>
      </c>
    </row>
    <row r="28" spans="1:21" ht="20.25" customHeight="1" x14ac:dyDescent="0.25">
      <c r="A28" s="78" t="s">
        <v>72</v>
      </c>
      <c r="B28" s="72" t="s">
        <v>115</v>
      </c>
      <c r="C28" s="100"/>
      <c r="D28" s="100">
        <v>2</v>
      </c>
      <c r="E28" s="100"/>
      <c r="F28" s="100"/>
      <c r="G28" s="68">
        <f t="shared" si="4"/>
        <v>90</v>
      </c>
      <c r="H28" s="69"/>
      <c r="I28" s="68">
        <f t="shared" si="5"/>
        <v>90</v>
      </c>
      <c r="J28" s="68">
        <f t="shared" si="6"/>
        <v>90</v>
      </c>
      <c r="K28" s="100"/>
      <c r="L28" s="100"/>
      <c r="M28" s="100"/>
      <c r="N28" s="100"/>
      <c r="O28" s="100"/>
      <c r="P28" s="200">
        <f>16*3</f>
        <v>48</v>
      </c>
      <c r="Q28" s="200">
        <f>21*2</f>
        <v>42</v>
      </c>
      <c r="R28" s="200"/>
      <c r="S28" s="200"/>
      <c r="T28" s="100"/>
      <c r="U28" s="100"/>
    </row>
    <row r="29" spans="1:21" ht="20.25" customHeight="1" x14ac:dyDescent="0.25">
      <c r="A29" s="78" t="s">
        <v>73</v>
      </c>
      <c r="B29" s="72" t="s">
        <v>145</v>
      </c>
      <c r="C29" s="36"/>
      <c r="D29" s="36"/>
      <c r="E29" s="77"/>
      <c r="F29" s="100">
        <v>4</v>
      </c>
      <c r="G29" s="68">
        <f t="shared" si="4"/>
        <v>163</v>
      </c>
      <c r="H29" s="69">
        <v>2</v>
      </c>
      <c r="I29" s="68">
        <f t="shared" si="5"/>
        <v>161</v>
      </c>
      <c r="J29" s="68">
        <f t="shared" si="6"/>
        <v>153</v>
      </c>
      <c r="K29" s="100"/>
      <c r="L29" s="100"/>
      <c r="M29" s="100"/>
      <c r="N29" s="100">
        <v>2</v>
      </c>
      <c r="O29" s="100">
        <v>6</v>
      </c>
      <c r="P29" s="200">
        <f>16*3</f>
        <v>48</v>
      </c>
      <c r="Q29" s="200">
        <f>21*5</f>
        <v>105</v>
      </c>
      <c r="R29" s="200"/>
      <c r="S29" s="200"/>
      <c r="T29" s="100"/>
      <c r="U29" s="100"/>
    </row>
    <row r="30" spans="1:21" ht="20.25" customHeight="1" x14ac:dyDescent="0.25">
      <c r="A30" s="78" t="s">
        <v>74</v>
      </c>
      <c r="B30" s="72" t="s">
        <v>116</v>
      </c>
      <c r="C30" s="36"/>
      <c r="D30" s="100"/>
      <c r="E30" s="77"/>
      <c r="F30" s="100">
        <v>4</v>
      </c>
      <c r="G30" s="68">
        <f t="shared" si="4"/>
        <v>106</v>
      </c>
      <c r="H30" s="69">
        <v>2</v>
      </c>
      <c r="I30" s="68">
        <f t="shared" si="5"/>
        <v>104</v>
      </c>
      <c r="J30" s="68">
        <f t="shared" si="6"/>
        <v>96</v>
      </c>
      <c r="K30" s="100"/>
      <c r="L30" s="100"/>
      <c r="M30" s="100"/>
      <c r="N30" s="100">
        <v>2</v>
      </c>
      <c r="O30" s="100">
        <v>6</v>
      </c>
      <c r="P30" s="200">
        <f>16*6</f>
        <v>96</v>
      </c>
      <c r="Q30" s="200"/>
      <c r="R30" s="200"/>
      <c r="S30" s="200"/>
      <c r="T30" s="100"/>
      <c r="U30" s="100"/>
    </row>
    <row r="31" spans="1:21" ht="20.25" customHeight="1" x14ac:dyDescent="0.25">
      <c r="A31" s="78" t="s">
        <v>75</v>
      </c>
      <c r="B31" s="78" t="s">
        <v>146</v>
      </c>
      <c r="C31" s="79"/>
      <c r="D31" s="36">
        <v>3</v>
      </c>
      <c r="E31" s="80"/>
      <c r="F31" s="100"/>
      <c r="G31" s="68">
        <f t="shared" si="4"/>
        <v>96</v>
      </c>
      <c r="H31" s="69"/>
      <c r="I31" s="68">
        <f t="shared" si="5"/>
        <v>96</v>
      </c>
      <c r="J31" s="68">
        <f t="shared" si="6"/>
        <v>96</v>
      </c>
      <c r="K31" s="100"/>
      <c r="L31" s="100"/>
      <c r="M31" s="100"/>
      <c r="N31" s="100"/>
      <c r="O31" s="100"/>
      <c r="P31" s="200"/>
      <c r="Q31" s="200"/>
      <c r="R31" s="200">
        <f>16*6</f>
        <v>96</v>
      </c>
      <c r="S31" s="200"/>
      <c r="T31" s="100"/>
      <c r="U31" s="100"/>
    </row>
    <row r="32" spans="1:21" ht="20.25" customHeight="1" x14ac:dyDescent="0.25">
      <c r="A32" s="78" t="s">
        <v>76</v>
      </c>
      <c r="B32" s="78" t="s">
        <v>147</v>
      </c>
      <c r="C32" s="81"/>
      <c r="D32" s="100">
        <v>5</v>
      </c>
      <c r="E32" s="80" t="s">
        <v>340</v>
      </c>
      <c r="F32" s="100"/>
      <c r="G32" s="68">
        <f t="shared" si="4"/>
        <v>57</v>
      </c>
      <c r="H32" s="69"/>
      <c r="I32" s="68">
        <f t="shared" si="5"/>
        <v>57</v>
      </c>
      <c r="J32" s="68">
        <f t="shared" si="6"/>
        <v>57</v>
      </c>
      <c r="K32" s="100">
        <v>6</v>
      </c>
      <c r="L32" s="100"/>
      <c r="M32" s="100"/>
      <c r="N32" s="100"/>
      <c r="O32" s="100"/>
      <c r="P32" s="200"/>
      <c r="Q32" s="200"/>
      <c r="R32" s="200"/>
      <c r="S32" s="200"/>
      <c r="T32" s="100">
        <f>19*3</f>
        <v>57</v>
      </c>
      <c r="U32" s="100">
        <v>0</v>
      </c>
    </row>
    <row r="33" spans="1:21" ht="20.25" customHeight="1" x14ac:dyDescent="0.25">
      <c r="A33" s="78" t="s">
        <v>77</v>
      </c>
      <c r="B33" s="78" t="s">
        <v>148</v>
      </c>
      <c r="C33" s="81"/>
      <c r="D33" s="100">
        <v>4</v>
      </c>
      <c r="E33" s="80"/>
      <c r="F33" s="100"/>
      <c r="G33" s="68">
        <f t="shared" si="4"/>
        <v>116</v>
      </c>
      <c r="H33" s="69"/>
      <c r="I33" s="68">
        <f t="shared" si="5"/>
        <v>116</v>
      </c>
      <c r="J33" s="68">
        <f t="shared" si="6"/>
        <v>116</v>
      </c>
      <c r="K33" s="100">
        <v>20</v>
      </c>
      <c r="L33" s="100"/>
      <c r="M33" s="100"/>
      <c r="N33" s="100"/>
      <c r="O33" s="100"/>
      <c r="P33" s="200"/>
      <c r="Q33" s="200"/>
      <c r="R33" s="200">
        <f>16*4</f>
        <v>64</v>
      </c>
      <c r="S33" s="200">
        <f>13*4</f>
        <v>52</v>
      </c>
      <c r="T33" s="100"/>
      <c r="U33" s="100"/>
    </row>
    <row r="34" spans="1:21" ht="21.75" customHeight="1" x14ac:dyDescent="0.25">
      <c r="A34" s="78" t="s">
        <v>78</v>
      </c>
      <c r="B34" s="82" t="s">
        <v>322</v>
      </c>
      <c r="C34" s="81"/>
      <c r="D34" s="100">
        <v>5</v>
      </c>
      <c r="E34" s="80" t="s">
        <v>340</v>
      </c>
      <c r="F34" s="100"/>
      <c r="G34" s="68">
        <f t="shared" si="4"/>
        <v>57</v>
      </c>
      <c r="H34" s="69"/>
      <c r="I34" s="68">
        <f t="shared" si="5"/>
        <v>57</v>
      </c>
      <c r="J34" s="68">
        <f t="shared" si="6"/>
        <v>57</v>
      </c>
      <c r="K34" s="100">
        <v>10</v>
      </c>
      <c r="L34" s="100"/>
      <c r="M34" s="100"/>
      <c r="N34" s="100"/>
      <c r="O34" s="100"/>
      <c r="P34" s="200"/>
      <c r="Q34" s="200"/>
      <c r="R34" s="200"/>
      <c r="S34" s="200"/>
      <c r="T34" s="100">
        <f>19*3</f>
        <v>57</v>
      </c>
      <c r="U34" s="100">
        <v>0</v>
      </c>
    </row>
    <row r="35" spans="1:21" ht="19.5" customHeight="1" x14ac:dyDescent="0.25">
      <c r="A35" s="78" t="s">
        <v>149</v>
      </c>
      <c r="B35" s="78" t="s">
        <v>117</v>
      </c>
      <c r="C35" s="81"/>
      <c r="D35" s="100">
        <v>4</v>
      </c>
      <c r="E35" s="80"/>
      <c r="F35" s="100"/>
      <c r="G35" s="68">
        <f t="shared" si="4"/>
        <v>52</v>
      </c>
      <c r="H35" s="69"/>
      <c r="I35" s="68">
        <f t="shared" si="5"/>
        <v>52</v>
      </c>
      <c r="J35" s="68">
        <f t="shared" si="6"/>
        <v>52</v>
      </c>
      <c r="K35" s="100"/>
      <c r="L35" s="100"/>
      <c r="M35" s="100"/>
      <c r="N35" s="100"/>
      <c r="O35" s="100"/>
      <c r="P35" s="200"/>
      <c r="Q35" s="200"/>
      <c r="R35" s="200"/>
      <c r="S35" s="200">
        <f>13*4</f>
        <v>52</v>
      </c>
      <c r="T35" s="100"/>
      <c r="U35" s="100"/>
    </row>
    <row r="36" spans="1:21" ht="19.5" customHeight="1" x14ac:dyDescent="0.25">
      <c r="A36" s="78" t="s">
        <v>150</v>
      </c>
      <c r="B36" s="78" t="s">
        <v>57</v>
      </c>
      <c r="C36" s="81"/>
      <c r="D36" s="100">
        <v>5</v>
      </c>
      <c r="E36" s="80" t="s">
        <v>340</v>
      </c>
      <c r="F36" s="100"/>
      <c r="G36" s="68">
        <f t="shared" si="4"/>
        <v>76</v>
      </c>
      <c r="H36" s="69"/>
      <c r="I36" s="68">
        <f t="shared" si="5"/>
        <v>76</v>
      </c>
      <c r="J36" s="68">
        <f t="shared" si="6"/>
        <v>76</v>
      </c>
      <c r="K36" s="100">
        <v>24</v>
      </c>
      <c r="L36" s="100"/>
      <c r="M36" s="100"/>
      <c r="N36" s="100"/>
      <c r="O36" s="100"/>
      <c r="P36" s="200"/>
      <c r="Q36" s="200"/>
      <c r="R36" s="200"/>
      <c r="S36" s="200"/>
      <c r="T36" s="100">
        <f>19*4</f>
        <v>76</v>
      </c>
      <c r="U36" s="100">
        <v>0</v>
      </c>
    </row>
    <row r="37" spans="1:21" ht="19.5" customHeight="1" x14ac:dyDescent="0.25">
      <c r="A37" s="78" t="s">
        <v>323</v>
      </c>
      <c r="B37" s="78" t="s">
        <v>153</v>
      </c>
      <c r="C37" s="81"/>
      <c r="D37" s="191"/>
      <c r="E37" s="80"/>
      <c r="F37" s="191">
        <v>3</v>
      </c>
      <c r="G37" s="68">
        <f t="shared" si="4"/>
        <v>108</v>
      </c>
      <c r="H37" s="69">
        <v>4</v>
      </c>
      <c r="I37" s="68">
        <f t="shared" si="5"/>
        <v>104</v>
      </c>
      <c r="J37" s="68">
        <f t="shared" si="6"/>
        <v>96</v>
      </c>
      <c r="K37" s="191"/>
      <c r="L37" s="191"/>
      <c r="M37" s="191"/>
      <c r="N37" s="191">
        <v>2</v>
      </c>
      <c r="O37" s="191">
        <v>6</v>
      </c>
      <c r="P37" s="200">
        <f>16*6</f>
        <v>96</v>
      </c>
      <c r="Q37" s="200"/>
      <c r="R37" s="200"/>
      <c r="S37" s="200"/>
      <c r="T37" s="191"/>
      <c r="U37" s="191"/>
    </row>
    <row r="38" spans="1:21" ht="19.5" customHeight="1" x14ac:dyDescent="0.25">
      <c r="A38" s="78" t="s">
        <v>324</v>
      </c>
      <c r="B38" s="78" t="s">
        <v>152</v>
      </c>
      <c r="C38" s="81"/>
      <c r="D38" s="191"/>
      <c r="E38" s="80"/>
      <c r="F38" s="191">
        <v>2</v>
      </c>
      <c r="G38" s="68">
        <f t="shared" si="4"/>
        <v>162</v>
      </c>
      <c r="H38" s="69">
        <v>6</v>
      </c>
      <c r="I38" s="68">
        <f t="shared" si="5"/>
        <v>156</v>
      </c>
      <c r="J38" s="68">
        <f t="shared" si="6"/>
        <v>148</v>
      </c>
      <c r="K38" s="191"/>
      <c r="L38" s="191"/>
      <c r="M38" s="191"/>
      <c r="N38" s="191">
        <v>2</v>
      </c>
      <c r="O38" s="191">
        <v>6</v>
      </c>
      <c r="P38" s="200">
        <f>16*4</f>
        <v>64</v>
      </c>
      <c r="Q38" s="200">
        <f>21*4</f>
        <v>84</v>
      </c>
      <c r="R38" s="200"/>
      <c r="S38" s="200"/>
      <c r="T38" s="191"/>
      <c r="U38" s="191"/>
    </row>
    <row r="39" spans="1:21" ht="19.5" customHeight="1" x14ac:dyDescent="0.25">
      <c r="A39" s="78" t="s">
        <v>325</v>
      </c>
      <c r="B39" s="78" t="s">
        <v>164</v>
      </c>
      <c r="C39" s="81"/>
      <c r="D39" s="191"/>
      <c r="E39" s="80"/>
      <c r="F39" s="191">
        <v>3</v>
      </c>
      <c r="G39" s="68">
        <f t="shared" si="4"/>
        <v>110</v>
      </c>
      <c r="H39" s="69">
        <v>6</v>
      </c>
      <c r="I39" s="68">
        <f t="shared" si="5"/>
        <v>104</v>
      </c>
      <c r="J39" s="68">
        <f t="shared" si="6"/>
        <v>96</v>
      </c>
      <c r="K39" s="191"/>
      <c r="L39" s="191"/>
      <c r="M39" s="191"/>
      <c r="N39" s="191">
        <v>2</v>
      </c>
      <c r="O39" s="191">
        <v>6</v>
      </c>
      <c r="P39" s="200">
        <f>16*6</f>
        <v>96</v>
      </c>
      <c r="Q39" s="200"/>
      <c r="R39" s="200"/>
      <c r="S39" s="200"/>
      <c r="T39" s="191"/>
      <c r="U39" s="191"/>
    </row>
    <row r="40" spans="1:21" ht="19.5" customHeight="1" x14ac:dyDescent="0.25">
      <c r="A40" s="78" t="s">
        <v>326</v>
      </c>
      <c r="B40" s="78" t="s">
        <v>157</v>
      </c>
      <c r="C40" s="81"/>
      <c r="D40" s="191">
        <v>2</v>
      </c>
      <c r="E40" s="80"/>
      <c r="F40" s="191"/>
      <c r="G40" s="68">
        <f t="shared" si="4"/>
        <v>84</v>
      </c>
      <c r="H40" s="69"/>
      <c r="I40" s="68">
        <f t="shared" si="5"/>
        <v>84</v>
      </c>
      <c r="J40" s="68">
        <f t="shared" si="6"/>
        <v>84</v>
      </c>
      <c r="K40" s="191"/>
      <c r="L40" s="191"/>
      <c r="M40" s="191"/>
      <c r="N40" s="191"/>
      <c r="O40" s="191"/>
      <c r="P40" s="200"/>
      <c r="Q40" s="200">
        <f>21*4</f>
        <v>84</v>
      </c>
      <c r="R40" s="200"/>
      <c r="S40" s="200"/>
      <c r="T40" s="191"/>
      <c r="U40" s="191"/>
    </row>
    <row r="41" spans="1:21" s="75" customFormat="1" ht="19.5" customHeight="1" x14ac:dyDescent="0.25">
      <c r="A41" s="41" t="s">
        <v>79</v>
      </c>
      <c r="B41" s="51" t="s">
        <v>36</v>
      </c>
      <c r="C41" s="83"/>
      <c r="D41" s="53"/>
      <c r="E41" s="53"/>
      <c r="F41" s="74"/>
      <c r="G41" s="84">
        <f>G42+G46+G49+G53+G56</f>
        <v>2071</v>
      </c>
      <c r="H41" s="84">
        <f t="shared" ref="H41:U41" si="9">H42+H46+H49+H53+H56</f>
        <v>54</v>
      </c>
      <c r="I41" s="84">
        <f t="shared" si="9"/>
        <v>1153</v>
      </c>
      <c r="J41" s="84">
        <f t="shared" si="9"/>
        <v>1103</v>
      </c>
      <c r="K41" s="84">
        <f t="shared" si="9"/>
        <v>326</v>
      </c>
      <c r="L41" s="84">
        <f t="shared" si="9"/>
        <v>60</v>
      </c>
      <c r="M41" s="84">
        <f t="shared" si="9"/>
        <v>864</v>
      </c>
      <c r="N41" s="84">
        <f t="shared" si="9"/>
        <v>14</v>
      </c>
      <c r="O41" s="84">
        <f t="shared" si="9"/>
        <v>36</v>
      </c>
      <c r="P41" s="198">
        <f t="shared" si="9"/>
        <v>0</v>
      </c>
      <c r="Q41" s="198">
        <f t="shared" si="9"/>
        <v>198</v>
      </c>
      <c r="R41" s="198">
        <f t="shared" si="9"/>
        <v>304</v>
      </c>
      <c r="S41" s="198">
        <f>S42+S46+S49+S53+S56</f>
        <v>672</v>
      </c>
      <c r="T41" s="84">
        <f t="shared" si="9"/>
        <v>361</v>
      </c>
      <c r="U41" s="84">
        <f t="shared" si="9"/>
        <v>432</v>
      </c>
    </row>
    <row r="42" spans="1:21" ht="34.5" customHeight="1" x14ac:dyDescent="0.25">
      <c r="A42" s="41" t="s">
        <v>80</v>
      </c>
      <c r="B42" s="51" t="s">
        <v>151</v>
      </c>
      <c r="C42" s="81"/>
      <c r="D42" s="36"/>
      <c r="E42" s="36"/>
      <c r="F42" s="80"/>
      <c r="G42" s="84">
        <f>G43+G44+G45</f>
        <v>462</v>
      </c>
      <c r="H42" s="84">
        <f t="shared" ref="H42:U42" si="10">H43+H44+H45</f>
        <v>16</v>
      </c>
      <c r="I42" s="84">
        <f t="shared" si="10"/>
        <v>302</v>
      </c>
      <c r="J42" s="84">
        <f t="shared" si="10"/>
        <v>286</v>
      </c>
      <c r="K42" s="84">
        <f t="shared" si="10"/>
        <v>92</v>
      </c>
      <c r="L42" s="84">
        <f t="shared" si="10"/>
        <v>20</v>
      </c>
      <c r="M42" s="84">
        <f t="shared" si="10"/>
        <v>144</v>
      </c>
      <c r="N42" s="84">
        <f t="shared" si="10"/>
        <v>4</v>
      </c>
      <c r="O42" s="84">
        <f t="shared" si="10"/>
        <v>12</v>
      </c>
      <c r="P42" s="198">
        <f t="shared" si="10"/>
        <v>0</v>
      </c>
      <c r="Q42" s="198">
        <f t="shared" si="10"/>
        <v>198</v>
      </c>
      <c r="R42" s="198">
        <f t="shared" si="10"/>
        <v>160</v>
      </c>
      <c r="S42" s="198">
        <f>S43+S44+S45</f>
        <v>72</v>
      </c>
      <c r="T42" s="84">
        <f t="shared" si="10"/>
        <v>0</v>
      </c>
      <c r="U42" s="84">
        <f t="shared" si="10"/>
        <v>0</v>
      </c>
    </row>
    <row r="43" spans="1:21" ht="35.25" customHeight="1" x14ac:dyDescent="0.25">
      <c r="A43" s="78" t="s">
        <v>118</v>
      </c>
      <c r="B43" s="49" t="s">
        <v>155</v>
      </c>
      <c r="C43" s="81">
        <v>1</v>
      </c>
      <c r="D43" s="36"/>
      <c r="E43" s="100"/>
      <c r="F43" s="252" t="s">
        <v>348</v>
      </c>
      <c r="G43" s="68">
        <f t="shared" si="4"/>
        <v>208</v>
      </c>
      <c r="H43" s="69">
        <v>10</v>
      </c>
      <c r="I43" s="68">
        <f t="shared" si="5"/>
        <v>198</v>
      </c>
      <c r="J43" s="68">
        <f t="shared" si="6"/>
        <v>190</v>
      </c>
      <c r="K43" s="100">
        <v>60</v>
      </c>
      <c r="L43" s="100">
        <v>20</v>
      </c>
      <c r="M43" s="100"/>
      <c r="N43" s="100">
        <v>2</v>
      </c>
      <c r="O43" s="100">
        <v>6</v>
      </c>
      <c r="P43" s="200"/>
      <c r="Q43" s="200">
        <f>21*6</f>
        <v>126</v>
      </c>
      <c r="R43" s="200">
        <f>16*4</f>
        <v>64</v>
      </c>
      <c r="S43" s="200"/>
      <c r="T43" s="100"/>
      <c r="U43" s="100"/>
    </row>
    <row r="44" spans="1:21" ht="33.75" customHeight="1" x14ac:dyDescent="0.25">
      <c r="A44" s="78" t="s">
        <v>119</v>
      </c>
      <c r="B44" s="49" t="s">
        <v>92</v>
      </c>
      <c r="C44" s="81"/>
      <c r="D44" s="36"/>
      <c r="E44" s="100"/>
      <c r="F44" s="253"/>
      <c r="G44" s="68">
        <f t="shared" si="4"/>
        <v>110</v>
      </c>
      <c r="H44" s="69">
        <v>6</v>
      </c>
      <c r="I44" s="68">
        <f t="shared" si="5"/>
        <v>104</v>
      </c>
      <c r="J44" s="68">
        <f t="shared" si="6"/>
        <v>96</v>
      </c>
      <c r="K44" s="100">
        <v>32</v>
      </c>
      <c r="L44" s="100"/>
      <c r="M44" s="100"/>
      <c r="N44" s="100">
        <v>2</v>
      </c>
      <c r="O44" s="100">
        <v>6</v>
      </c>
      <c r="P44" s="200"/>
      <c r="Q44" s="200"/>
      <c r="R44" s="200">
        <f>16*6</f>
        <v>96</v>
      </c>
      <c r="S44" s="200"/>
      <c r="T44" s="100"/>
      <c r="U44" s="100"/>
    </row>
    <row r="45" spans="1:21" ht="20.25" customHeight="1" x14ac:dyDescent="0.25">
      <c r="A45" s="78" t="s">
        <v>327</v>
      </c>
      <c r="B45" s="82" t="s">
        <v>334</v>
      </c>
      <c r="C45" s="81"/>
      <c r="D45" s="100">
        <v>2.4</v>
      </c>
      <c r="E45" s="100"/>
      <c r="F45" s="48"/>
      <c r="G45" s="68">
        <f>M45</f>
        <v>144</v>
      </c>
      <c r="H45" s="69"/>
      <c r="I45" s="68"/>
      <c r="J45" s="68"/>
      <c r="K45" s="100"/>
      <c r="L45" s="100"/>
      <c r="M45" s="100">
        <f>SUM(P45:U45)</f>
        <v>144</v>
      </c>
      <c r="N45" s="100"/>
      <c r="O45" s="100"/>
      <c r="P45" s="200"/>
      <c r="Q45" s="200">
        <v>72</v>
      </c>
      <c r="R45" s="200"/>
      <c r="S45" s="200">
        <v>72</v>
      </c>
      <c r="T45" s="100"/>
      <c r="U45" s="100"/>
    </row>
    <row r="46" spans="1:21" ht="34.5" customHeight="1" x14ac:dyDescent="0.25">
      <c r="A46" s="126" t="s">
        <v>216</v>
      </c>
      <c r="B46" s="126" t="s">
        <v>154</v>
      </c>
      <c r="C46" s="81"/>
      <c r="D46" s="100"/>
      <c r="E46" s="100"/>
      <c r="F46" s="48"/>
      <c r="G46" s="84">
        <f>G47+G48</f>
        <v>230</v>
      </c>
      <c r="H46" s="84">
        <f t="shared" ref="H46:U46" si="11">H47+H48</f>
        <v>8</v>
      </c>
      <c r="I46" s="84">
        <f t="shared" si="11"/>
        <v>150</v>
      </c>
      <c r="J46" s="84">
        <f t="shared" si="11"/>
        <v>142</v>
      </c>
      <c r="K46" s="84">
        <f t="shared" si="11"/>
        <v>44</v>
      </c>
      <c r="L46" s="84">
        <f t="shared" si="11"/>
        <v>0</v>
      </c>
      <c r="M46" s="84">
        <f t="shared" si="11"/>
        <v>72</v>
      </c>
      <c r="N46" s="84">
        <f t="shared" si="11"/>
        <v>2</v>
      </c>
      <c r="O46" s="84">
        <f t="shared" si="11"/>
        <v>6</v>
      </c>
      <c r="P46" s="198">
        <f t="shared" si="11"/>
        <v>0</v>
      </c>
      <c r="Q46" s="198">
        <f t="shared" si="11"/>
        <v>0</v>
      </c>
      <c r="R46" s="198">
        <f t="shared" si="11"/>
        <v>64</v>
      </c>
      <c r="S46" s="198">
        <f t="shared" si="11"/>
        <v>150</v>
      </c>
      <c r="T46" s="84">
        <f t="shared" si="11"/>
        <v>0</v>
      </c>
      <c r="U46" s="84">
        <f t="shared" si="11"/>
        <v>0</v>
      </c>
    </row>
    <row r="47" spans="1:21" ht="20.25" customHeight="1" x14ac:dyDescent="0.25">
      <c r="A47" s="127" t="s">
        <v>215</v>
      </c>
      <c r="B47" s="128" t="s">
        <v>165</v>
      </c>
      <c r="C47" s="81"/>
      <c r="D47" s="100"/>
      <c r="E47" s="100"/>
      <c r="F47" s="189" t="s">
        <v>348</v>
      </c>
      <c r="G47" s="68">
        <f t="shared" si="4"/>
        <v>158</v>
      </c>
      <c r="H47" s="69">
        <v>8</v>
      </c>
      <c r="I47" s="68">
        <f t="shared" si="5"/>
        <v>150</v>
      </c>
      <c r="J47" s="68">
        <f t="shared" si="6"/>
        <v>142</v>
      </c>
      <c r="K47" s="100">
        <v>44</v>
      </c>
      <c r="L47" s="100"/>
      <c r="M47" s="100"/>
      <c r="N47" s="100">
        <v>2</v>
      </c>
      <c r="O47" s="100">
        <v>6</v>
      </c>
      <c r="P47" s="200"/>
      <c r="Q47" s="200"/>
      <c r="R47" s="200">
        <f>16*4</f>
        <v>64</v>
      </c>
      <c r="S47" s="200">
        <f>13*6</f>
        <v>78</v>
      </c>
      <c r="T47" s="100"/>
      <c r="U47" s="100"/>
    </row>
    <row r="48" spans="1:21" ht="20.25" customHeight="1" x14ac:dyDescent="0.25">
      <c r="A48" s="127" t="s">
        <v>297</v>
      </c>
      <c r="B48" s="127" t="s">
        <v>328</v>
      </c>
      <c r="C48" s="81"/>
      <c r="D48" s="100">
        <v>4</v>
      </c>
      <c r="E48" s="100"/>
      <c r="F48" s="48"/>
      <c r="G48" s="68">
        <f>M48</f>
        <v>72</v>
      </c>
      <c r="H48" s="69"/>
      <c r="I48" s="68"/>
      <c r="J48" s="68"/>
      <c r="K48" s="100"/>
      <c r="L48" s="100"/>
      <c r="M48" s="100">
        <f>SUM(P48:U48)</f>
        <v>72</v>
      </c>
      <c r="N48" s="100"/>
      <c r="O48" s="100"/>
      <c r="P48" s="200"/>
      <c r="Q48" s="200"/>
      <c r="R48" s="200"/>
      <c r="S48" s="200">
        <v>72</v>
      </c>
      <c r="T48" s="100"/>
      <c r="U48" s="100"/>
    </row>
    <row r="49" spans="1:21" ht="34.5" customHeight="1" x14ac:dyDescent="0.25">
      <c r="A49" s="129" t="s">
        <v>217</v>
      </c>
      <c r="B49" s="129" t="s">
        <v>156</v>
      </c>
      <c r="C49" s="81"/>
      <c r="D49" s="100"/>
      <c r="E49" s="100"/>
      <c r="F49" s="48"/>
      <c r="G49" s="84">
        <f>G50+G51+G52</f>
        <v>800</v>
      </c>
      <c r="H49" s="84">
        <f t="shared" ref="H49:U49" si="12">H50+H51+H52</f>
        <v>16</v>
      </c>
      <c r="I49" s="84">
        <f t="shared" si="12"/>
        <v>388</v>
      </c>
      <c r="J49" s="84">
        <f t="shared" si="12"/>
        <v>378</v>
      </c>
      <c r="K49" s="84">
        <f t="shared" si="12"/>
        <v>140</v>
      </c>
      <c r="L49" s="84">
        <f t="shared" si="12"/>
        <v>20</v>
      </c>
      <c r="M49" s="84">
        <f t="shared" si="12"/>
        <v>396</v>
      </c>
      <c r="N49" s="84">
        <f t="shared" si="12"/>
        <v>4</v>
      </c>
      <c r="O49" s="84">
        <f t="shared" si="12"/>
        <v>6</v>
      </c>
      <c r="P49" s="198">
        <f t="shared" si="12"/>
        <v>0</v>
      </c>
      <c r="Q49" s="198">
        <f t="shared" si="12"/>
        <v>0</v>
      </c>
      <c r="R49" s="198">
        <f t="shared" si="12"/>
        <v>0</v>
      </c>
      <c r="S49" s="198">
        <f t="shared" si="12"/>
        <v>313</v>
      </c>
      <c r="T49" s="84">
        <f t="shared" si="12"/>
        <v>209</v>
      </c>
      <c r="U49" s="84">
        <f t="shared" si="12"/>
        <v>252</v>
      </c>
    </row>
    <row r="50" spans="1:21" ht="20.25" customHeight="1" x14ac:dyDescent="0.25">
      <c r="A50" s="130" t="s">
        <v>218</v>
      </c>
      <c r="B50" s="130" t="s">
        <v>158</v>
      </c>
      <c r="C50" s="81"/>
      <c r="D50" s="100"/>
      <c r="E50" s="100">
        <v>5</v>
      </c>
      <c r="F50" s="254" t="s">
        <v>349</v>
      </c>
      <c r="G50" s="68">
        <f t="shared" si="4"/>
        <v>278</v>
      </c>
      <c r="H50" s="69">
        <v>10</v>
      </c>
      <c r="I50" s="68">
        <f t="shared" si="5"/>
        <v>268</v>
      </c>
      <c r="J50" s="68">
        <f t="shared" si="6"/>
        <v>263</v>
      </c>
      <c r="K50" s="100">
        <v>80</v>
      </c>
      <c r="L50" s="100">
        <v>20</v>
      </c>
      <c r="M50" s="100"/>
      <c r="N50" s="100">
        <v>2</v>
      </c>
      <c r="O50" s="100">
        <v>3</v>
      </c>
      <c r="P50" s="200"/>
      <c r="Q50" s="200"/>
      <c r="R50" s="200"/>
      <c r="S50" s="200">
        <f>13*10</f>
        <v>130</v>
      </c>
      <c r="T50" s="100">
        <f>19*7</f>
        <v>133</v>
      </c>
      <c r="U50" s="100">
        <v>0</v>
      </c>
    </row>
    <row r="51" spans="1:21" ht="20.25" customHeight="1" x14ac:dyDescent="0.25">
      <c r="A51" s="130" t="s">
        <v>219</v>
      </c>
      <c r="B51" s="130" t="s">
        <v>159</v>
      </c>
      <c r="C51" s="81"/>
      <c r="D51" s="100"/>
      <c r="E51" s="100">
        <v>5</v>
      </c>
      <c r="F51" s="255"/>
      <c r="G51" s="68">
        <f t="shared" si="4"/>
        <v>126</v>
      </c>
      <c r="H51" s="69">
        <v>6</v>
      </c>
      <c r="I51" s="68">
        <f t="shared" si="5"/>
        <v>120</v>
      </c>
      <c r="J51" s="68">
        <f t="shared" si="6"/>
        <v>115</v>
      </c>
      <c r="K51" s="100">
        <v>60</v>
      </c>
      <c r="L51" s="100"/>
      <c r="M51" s="100"/>
      <c r="N51" s="100">
        <v>2</v>
      </c>
      <c r="O51" s="100">
        <v>3</v>
      </c>
      <c r="P51" s="200"/>
      <c r="Q51" s="200"/>
      <c r="R51" s="200"/>
      <c r="S51" s="200">
        <f>13*3</f>
        <v>39</v>
      </c>
      <c r="T51" s="100">
        <f>19*4</f>
        <v>76</v>
      </c>
      <c r="U51" s="100">
        <v>0</v>
      </c>
    </row>
    <row r="52" spans="1:21" ht="20.25" customHeight="1" x14ac:dyDescent="0.25">
      <c r="A52" s="130" t="s">
        <v>220</v>
      </c>
      <c r="B52" s="130" t="s">
        <v>224</v>
      </c>
      <c r="C52" s="81"/>
      <c r="D52" s="100">
        <v>4.5999999999999996</v>
      </c>
      <c r="E52" s="100"/>
      <c r="F52" s="48"/>
      <c r="G52" s="68">
        <f>M52</f>
        <v>396</v>
      </c>
      <c r="H52" s="69"/>
      <c r="I52" s="68"/>
      <c r="J52" s="68"/>
      <c r="K52" s="100"/>
      <c r="L52" s="100"/>
      <c r="M52" s="100">
        <f>SUM(P52:U52)</f>
        <v>396</v>
      </c>
      <c r="N52" s="100"/>
      <c r="O52" s="100"/>
      <c r="P52" s="200"/>
      <c r="Q52" s="200"/>
      <c r="R52" s="200"/>
      <c r="S52" s="200">
        <v>144</v>
      </c>
      <c r="T52" s="100"/>
      <c r="U52" s="100">
        <v>252</v>
      </c>
    </row>
    <row r="53" spans="1:21" s="75" customFormat="1" ht="34.5" customHeight="1" x14ac:dyDescent="0.25">
      <c r="A53" s="126" t="s">
        <v>222</v>
      </c>
      <c r="B53" s="131" t="s">
        <v>160</v>
      </c>
      <c r="C53" s="81"/>
      <c r="D53" s="36"/>
      <c r="E53" s="36"/>
      <c r="F53" s="80"/>
      <c r="G53" s="84">
        <f>SUM(G54+G55)</f>
        <v>346</v>
      </c>
      <c r="H53" s="84">
        <f t="shared" ref="H53:U53" si="13">SUM(H54+H55)</f>
        <v>6</v>
      </c>
      <c r="I53" s="84">
        <f t="shared" si="13"/>
        <v>160</v>
      </c>
      <c r="J53" s="84">
        <f t="shared" si="13"/>
        <v>152</v>
      </c>
      <c r="K53" s="84">
        <f t="shared" si="13"/>
        <v>50</v>
      </c>
      <c r="L53" s="84">
        <f t="shared" si="13"/>
        <v>20</v>
      </c>
      <c r="M53" s="84">
        <f t="shared" si="13"/>
        <v>180</v>
      </c>
      <c r="N53" s="84">
        <f t="shared" si="13"/>
        <v>2</v>
      </c>
      <c r="O53" s="84">
        <f t="shared" si="13"/>
        <v>6</v>
      </c>
      <c r="P53" s="198">
        <f t="shared" si="13"/>
        <v>0</v>
      </c>
      <c r="Q53" s="198">
        <f t="shared" si="13"/>
        <v>0</v>
      </c>
      <c r="R53" s="198">
        <f t="shared" si="13"/>
        <v>0</v>
      </c>
      <c r="S53" s="198">
        <f t="shared" si="13"/>
        <v>0</v>
      </c>
      <c r="T53" s="84">
        <f t="shared" si="13"/>
        <v>152</v>
      </c>
      <c r="U53" s="84">
        <f t="shared" si="13"/>
        <v>180</v>
      </c>
    </row>
    <row r="54" spans="1:21" ht="21.75" customHeight="1" x14ac:dyDescent="0.25">
      <c r="A54" s="127" t="s">
        <v>221</v>
      </c>
      <c r="B54" s="127" t="s">
        <v>161</v>
      </c>
      <c r="C54" s="81"/>
      <c r="D54" s="36"/>
      <c r="E54" s="36">
        <v>5</v>
      </c>
      <c r="F54" s="80" t="s">
        <v>349</v>
      </c>
      <c r="G54" s="68">
        <f t="shared" si="4"/>
        <v>166</v>
      </c>
      <c r="H54" s="69">
        <v>6</v>
      </c>
      <c r="I54" s="68">
        <f t="shared" si="5"/>
        <v>160</v>
      </c>
      <c r="J54" s="68">
        <f t="shared" si="6"/>
        <v>152</v>
      </c>
      <c r="K54" s="100">
        <v>50</v>
      </c>
      <c r="L54" s="100">
        <v>20</v>
      </c>
      <c r="M54" s="100"/>
      <c r="N54" s="100">
        <v>2</v>
      </c>
      <c r="O54" s="100">
        <v>6</v>
      </c>
      <c r="P54" s="200"/>
      <c r="Q54" s="200"/>
      <c r="R54" s="200"/>
      <c r="S54" s="200"/>
      <c r="T54" s="100">
        <f>19*8</f>
        <v>152</v>
      </c>
      <c r="U54" s="100">
        <v>0</v>
      </c>
    </row>
    <row r="55" spans="1:21" ht="20.25" customHeight="1" x14ac:dyDescent="0.25">
      <c r="A55" s="127" t="s">
        <v>223</v>
      </c>
      <c r="B55" s="127" t="s">
        <v>352</v>
      </c>
      <c r="C55" s="81"/>
      <c r="D55" s="36">
        <v>6</v>
      </c>
      <c r="E55" s="36"/>
      <c r="F55" s="80"/>
      <c r="G55" s="68">
        <f>M55</f>
        <v>180</v>
      </c>
      <c r="H55" s="69"/>
      <c r="I55" s="68"/>
      <c r="J55" s="68"/>
      <c r="K55" s="100"/>
      <c r="L55" s="100"/>
      <c r="M55" s="100">
        <f>SUM(P55:U55)</f>
        <v>180</v>
      </c>
      <c r="N55" s="100"/>
      <c r="O55" s="100"/>
      <c r="P55" s="200"/>
      <c r="Q55" s="200"/>
      <c r="R55" s="200"/>
      <c r="S55" s="200"/>
      <c r="T55" s="100"/>
      <c r="U55" s="100">
        <v>180</v>
      </c>
    </row>
    <row r="56" spans="1:21" s="75" customFormat="1" ht="36.75" customHeight="1" x14ac:dyDescent="0.25">
      <c r="A56" s="41" t="s">
        <v>162</v>
      </c>
      <c r="B56" s="51" t="s">
        <v>81</v>
      </c>
      <c r="C56" s="81"/>
      <c r="D56" s="36"/>
      <c r="E56" s="36"/>
      <c r="F56" s="80"/>
      <c r="G56" s="84">
        <f>G57+G58</f>
        <v>233</v>
      </c>
      <c r="H56" s="84">
        <f t="shared" ref="H56:U56" si="14">H57+H58</f>
        <v>8</v>
      </c>
      <c r="I56" s="84">
        <f t="shared" si="14"/>
        <v>153</v>
      </c>
      <c r="J56" s="84">
        <f t="shared" si="14"/>
        <v>145</v>
      </c>
      <c r="K56" s="84">
        <f t="shared" si="14"/>
        <v>0</v>
      </c>
      <c r="L56" s="84">
        <f t="shared" si="14"/>
        <v>0</v>
      </c>
      <c r="M56" s="84">
        <f t="shared" si="14"/>
        <v>72</v>
      </c>
      <c r="N56" s="84">
        <f t="shared" si="14"/>
        <v>2</v>
      </c>
      <c r="O56" s="84">
        <f t="shared" si="14"/>
        <v>6</v>
      </c>
      <c r="P56" s="198">
        <f t="shared" si="14"/>
        <v>0</v>
      </c>
      <c r="Q56" s="198">
        <f t="shared" si="14"/>
        <v>0</v>
      </c>
      <c r="R56" s="198">
        <f t="shared" si="14"/>
        <v>80</v>
      </c>
      <c r="S56" s="198">
        <f t="shared" si="14"/>
        <v>137</v>
      </c>
      <c r="T56" s="84">
        <f t="shared" si="14"/>
        <v>0</v>
      </c>
      <c r="U56" s="84">
        <f t="shared" si="14"/>
        <v>0</v>
      </c>
    </row>
    <row r="57" spans="1:21" ht="20.25" customHeight="1" x14ac:dyDescent="0.25">
      <c r="A57" s="99" t="s">
        <v>163</v>
      </c>
      <c r="B57" s="123" t="s">
        <v>211</v>
      </c>
      <c r="C57" s="137"/>
      <c r="D57" s="137"/>
      <c r="E57" s="137"/>
      <c r="F57" s="137" t="s">
        <v>350</v>
      </c>
      <c r="G57" s="68">
        <f t="shared" si="4"/>
        <v>161</v>
      </c>
      <c r="H57" s="137">
        <v>8</v>
      </c>
      <c r="I57" s="68">
        <f t="shared" si="5"/>
        <v>153</v>
      </c>
      <c r="J57" s="68">
        <f t="shared" si="6"/>
        <v>145</v>
      </c>
      <c r="K57" s="137"/>
      <c r="L57" s="137"/>
      <c r="M57" s="137"/>
      <c r="N57" s="137">
        <v>2</v>
      </c>
      <c r="O57" s="137">
        <v>6</v>
      </c>
      <c r="P57" s="200"/>
      <c r="Q57" s="200"/>
      <c r="R57" s="200">
        <f>16*5</f>
        <v>80</v>
      </c>
      <c r="S57" s="200">
        <f>13*5</f>
        <v>65</v>
      </c>
      <c r="T57" s="100"/>
      <c r="U57" s="100"/>
    </row>
    <row r="58" spans="1:21" ht="20.25" customHeight="1" x14ac:dyDescent="0.25">
      <c r="A58" s="169" t="s">
        <v>329</v>
      </c>
      <c r="B58" s="37" t="s">
        <v>166</v>
      </c>
      <c r="C58" s="81"/>
      <c r="D58" s="170">
        <v>4</v>
      </c>
      <c r="E58" s="170"/>
      <c r="F58" s="80"/>
      <c r="G58" s="68">
        <f>M58</f>
        <v>72</v>
      </c>
      <c r="H58" s="170"/>
      <c r="I58" s="68"/>
      <c r="J58" s="68"/>
      <c r="K58" s="170"/>
      <c r="L58" s="170"/>
      <c r="M58" s="170">
        <f>SUM(P58:U58)</f>
        <v>72</v>
      </c>
      <c r="N58" s="170"/>
      <c r="O58" s="170"/>
      <c r="P58" s="200"/>
      <c r="Q58" s="200"/>
      <c r="R58" s="200"/>
      <c r="S58" s="200">
        <v>72</v>
      </c>
      <c r="T58" s="170"/>
      <c r="U58" s="170"/>
    </row>
    <row r="59" spans="1:21" ht="20.25" customHeight="1" x14ac:dyDescent="0.25">
      <c r="A59" s="190" t="s">
        <v>335</v>
      </c>
      <c r="B59" s="37" t="s">
        <v>336</v>
      </c>
      <c r="C59" s="81"/>
      <c r="D59" s="191"/>
      <c r="E59" s="191"/>
      <c r="F59" s="80"/>
      <c r="G59" s="137">
        <v>144</v>
      </c>
      <c r="H59" s="191"/>
      <c r="I59" s="137"/>
      <c r="J59" s="137"/>
      <c r="K59" s="191"/>
      <c r="L59" s="191"/>
      <c r="M59" s="191">
        <v>144</v>
      </c>
      <c r="N59" s="191"/>
      <c r="O59" s="191"/>
      <c r="P59" s="200"/>
      <c r="Q59" s="200"/>
      <c r="R59" s="200"/>
      <c r="S59" s="200"/>
      <c r="T59" s="191"/>
      <c r="U59" s="191">
        <v>144</v>
      </c>
    </row>
    <row r="60" spans="1:21" ht="23.25" customHeight="1" x14ac:dyDescent="0.25">
      <c r="A60" s="138"/>
      <c r="B60" s="54" t="s">
        <v>38</v>
      </c>
      <c r="C60" s="100"/>
      <c r="D60" s="100"/>
      <c r="E60" s="100"/>
      <c r="F60" s="100"/>
      <c r="G60" s="52">
        <f>SUM(P60:U60)</f>
        <v>180</v>
      </c>
      <c r="H60" s="52"/>
      <c r="I60" s="52"/>
      <c r="J60" s="52"/>
      <c r="K60" s="52"/>
      <c r="L60" s="52"/>
      <c r="M60" s="52"/>
      <c r="N60" s="52"/>
      <c r="O60" s="52"/>
      <c r="P60" s="195">
        <v>36</v>
      </c>
      <c r="Q60" s="195">
        <v>36</v>
      </c>
      <c r="R60" s="195">
        <v>36</v>
      </c>
      <c r="S60" s="195">
        <v>36</v>
      </c>
      <c r="T60" s="52"/>
      <c r="U60" s="52">
        <v>36</v>
      </c>
    </row>
    <row r="61" spans="1:21" ht="23.25" customHeight="1" x14ac:dyDescent="0.25">
      <c r="A61" s="138"/>
      <c r="B61" s="54" t="s">
        <v>37</v>
      </c>
      <c r="C61" s="52"/>
      <c r="D61" s="52"/>
      <c r="E61" s="52"/>
      <c r="F61" s="52"/>
      <c r="G61" s="52">
        <f t="shared" ref="G61:G63" si="15">SUM(P61:U61)</f>
        <v>180</v>
      </c>
      <c r="H61" s="52"/>
      <c r="I61" s="52"/>
      <c r="J61" s="52"/>
      <c r="K61" s="52"/>
      <c r="L61" s="52"/>
      <c r="M61" s="52"/>
      <c r="N61" s="52"/>
      <c r="O61" s="52"/>
      <c r="P61" s="195">
        <f>P45</f>
        <v>0</v>
      </c>
      <c r="Q61" s="195">
        <f t="shared" ref="Q61:T61" si="16">Q45</f>
        <v>72</v>
      </c>
      <c r="R61" s="195">
        <f t="shared" si="16"/>
        <v>0</v>
      </c>
      <c r="S61" s="195">
        <f t="shared" si="16"/>
        <v>72</v>
      </c>
      <c r="T61" s="52">
        <f t="shared" si="16"/>
        <v>0</v>
      </c>
      <c r="U61" s="52">
        <v>36</v>
      </c>
    </row>
    <row r="62" spans="1:21" ht="23.25" customHeight="1" x14ac:dyDescent="0.25">
      <c r="A62" s="138"/>
      <c r="B62" s="54" t="s">
        <v>122</v>
      </c>
      <c r="C62" s="52"/>
      <c r="D62" s="52"/>
      <c r="E62" s="52"/>
      <c r="F62" s="52"/>
      <c r="G62" s="52">
        <f t="shared" si="15"/>
        <v>864</v>
      </c>
      <c r="H62" s="52"/>
      <c r="I62" s="52"/>
      <c r="J62" s="52"/>
      <c r="K62" s="52"/>
      <c r="L62" s="52"/>
      <c r="M62" s="52"/>
      <c r="N62" s="52"/>
      <c r="O62" s="52"/>
      <c r="P62" s="195">
        <f>P48+P52+P55+P58+P59</f>
        <v>0</v>
      </c>
      <c r="Q62" s="195">
        <f t="shared" ref="Q62:U62" si="17">Q48+Q52+Q55+Q58+Q59</f>
        <v>0</v>
      </c>
      <c r="R62" s="195">
        <f t="shared" si="17"/>
        <v>0</v>
      </c>
      <c r="S62" s="195">
        <f t="shared" si="17"/>
        <v>288</v>
      </c>
      <c r="T62" s="203">
        <f t="shared" si="17"/>
        <v>0</v>
      </c>
      <c r="U62" s="203">
        <f t="shared" si="17"/>
        <v>576</v>
      </c>
    </row>
    <row r="63" spans="1:21" ht="23.25" customHeight="1" x14ac:dyDescent="0.25">
      <c r="A63" s="138"/>
      <c r="B63" s="54" t="s">
        <v>39</v>
      </c>
      <c r="C63" s="52"/>
      <c r="D63" s="52"/>
      <c r="E63" s="52"/>
      <c r="F63" s="52"/>
      <c r="G63" s="52">
        <f t="shared" si="15"/>
        <v>1044</v>
      </c>
      <c r="H63" s="52"/>
      <c r="I63" s="52"/>
      <c r="J63" s="52"/>
      <c r="K63" s="52"/>
      <c r="L63" s="52"/>
      <c r="M63" s="52"/>
      <c r="N63" s="52"/>
      <c r="O63" s="52"/>
      <c r="P63" s="195">
        <f>P61+P62</f>
        <v>0</v>
      </c>
      <c r="Q63" s="195">
        <f t="shared" ref="Q63:U63" si="18">Q61+Q62</f>
        <v>72</v>
      </c>
      <c r="R63" s="195">
        <f t="shared" si="18"/>
        <v>0</v>
      </c>
      <c r="S63" s="195">
        <f>S61+S62</f>
        <v>360</v>
      </c>
      <c r="T63" s="52">
        <f t="shared" si="18"/>
        <v>0</v>
      </c>
      <c r="U63" s="52">
        <f t="shared" si="18"/>
        <v>612</v>
      </c>
    </row>
    <row r="64" spans="1:21" ht="23.25" customHeight="1" x14ac:dyDescent="0.25">
      <c r="A64" s="138"/>
      <c r="B64" s="54" t="s">
        <v>40</v>
      </c>
      <c r="C64" s="52"/>
      <c r="D64" s="52"/>
      <c r="E64" s="52"/>
      <c r="F64" s="52"/>
      <c r="G64" s="52"/>
      <c r="H64" s="52"/>
      <c r="I64" s="52"/>
      <c r="J64" s="52"/>
      <c r="K64" s="52"/>
      <c r="L64" s="52"/>
      <c r="M64" s="52"/>
      <c r="N64" s="52"/>
      <c r="O64" s="52"/>
      <c r="P64" s="195"/>
      <c r="Q64" s="195"/>
      <c r="R64" s="195"/>
      <c r="S64" s="195"/>
      <c r="T64" s="52"/>
      <c r="U64" s="52"/>
    </row>
    <row r="65" spans="1:21" ht="23.25" customHeight="1" x14ac:dyDescent="0.25">
      <c r="A65" s="138"/>
      <c r="B65" s="54" t="s">
        <v>89</v>
      </c>
      <c r="C65" s="52"/>
      <c r="D65" s="52"/>
      <c r="E65" s="52"/>
      <c r="F65" s="52"/>
      <c r="G65" s="52">
        <v>36</v>
      </c>
      <c r="H65" s="67"/>
      <c r="I65" s="67"/>
      <c r="J65" s="67"/>
      <c r="K65" s="67"/>
      <c r="L65" s="67"/>
      <c r="M65" s="67"/>
      <c r="N65" s="67"/>
      <c r="O65" s="67"/>
      <c r="P65" s="201">
        <f t="shared" ref="P65:U65" si="19">P13/P8</f>
        <v>36</v>
      </c>
      <c r="Q65" s="201">
        <f t="shared" si="19"/>
        <v>36</v>
      </c>
      <c r="R65" s="201">
        <f t="shared" si="19"/>
        <v>36</v>
      </c>
      <c r="S65" s="201">
        <f t="shared" si="19"/>
        <v>36</v>
      </c>
      <c r="T65" s="125">
        <f t="shared" si="19"/>
        <v>36</v>
      </c>
      <c r="U65" s="125">
        <f t="shared" si="19"/>
        <v>36</v>
      </c>
    </row>
    <row r="66" spans="1:21" ht="23.25" customHeight="1" x14ac:dyDescent="0.25">
      <c r="A66" s="139" t="s">
        <v>41</v>
      </c>
      <c r="B66" s="86" t="s">
        <v>4</v>
      </c>
      <c r="C66" s="100"/>
      <c r="D66" s="100"/>
      <c r="E66" s="100"/>
      <c r="F66" s="100"/>
      <c r="G66" s="52">
        <f>SUM(H66:U66)</f>
        <v>216</v>
      </c>
      <c r="H66" s="100"/>
      <c r="I66" s="100"/>
      <c r="J66" s="100"/>
      <c r="K66" s="100"/>
      <c r="L66" s="100"/>
      <c r="M66" s="100"/>
      <c r="N66" s="100"/>
      <c r="O66" s="100"/>
      <c r="P66" s="200"/>
      <c r="Q66" s="200"/>
      <c r="R66" s="200"/>
      <c r="S66" s="195"/>
      <c r="T66" s="52"/>
      <c r="U66" s="52">
        <f t="shared" ref="U66" si="20">6*36</f>
        <v>216</v>
      </c>
    </row>
    <row r="67" spans="1:21" ht="23.25" customHeight="1" x14ac:dyDescent="0.25">
      <c r="A67" s="249" t="s">
        <v>42</v>
      </c>
      <c r="B67" s="249"/>
      <c r="C67" s="100"/>
      <c r="D67" s="100"/>
      <c r="E67" s="100"/>
      <c r="F67" s="100"/>
      <c r="G67" s="140">
        <f t="shared" ref="G67:U67" si="21">G13</f>
        <v>4464</v>
      </c>
      <c r="H67" s="140">
        <f t="shared" si="21"/>
        <v>74</v>
      </c>
      <c r="I67" s="140">
        <f t="shared" si="21"/>
        <v>3166</v>
      </c>
      <c r="J67" s="140">
        <f t="shared" si="21"/>
        <v>3060</v>
      </c>
      <c r="K67" s="140">
        <f t="shared" si="21"/>
        <v>732</v>
      </c>
      <c r="L67" s="140">
        <f t="shared" si="21"/>
        <v>60</v>
      </c>
      <c r="M67" s="140">
        <f t="shared" si="21"/>
        <v>864</v>
      </c>
      <c r="N67" s="140">
        <f t="shared" si="21"/>
        <v>28</v>
      </c>
      <c r="O67" s="140">
        <f t="shared" si="21"/>
        <v>78</v>
      </c>
      <c r="P67" s="202">
        <f t="shared" si="21"/>
        <v>612</v>
      </c>
      <c r="Q67" s="202">
        <f t="shared" si="21"/>
        <v>864</v>
      </c>
      <c r="R67" s="202">
        <f t="shared" si="21"/>
        <v>612</v>
      </c>
      <c r="S67" s="202">
        <f t="shared" si="21"/>
        <v>864</v>
      </c>
      <c r="T67" s="140">
        <f t="shared" si="21"/>
        <v>684</v>
      </c>
      <c r="U67" s="140">
        <f t="shared" si="21"/>
        <v>828</v>
      </c>
    </row>
    <row r="68" spans="1:21" ht="23.25" customHeight="1" x14ac:dyDescent="0.25">
      <c r="A68" s="97"/>
      <c r="B68" s="88"/>
      <c r="C68" s="95"/>
      <c r="D68" s="95"/>
      <c r="E68" s="95"/>
      <c r="F68" s="95"/>
      <c r="G68" s="95"/>
      <c r="H68" s="95"/>
      <c r="I68" s="95"/>
      <c r="J68" s="95"/>
      <c r="K68" s="95"/>
      <c r="L68" s="95"/>
      <c r="M68" s="95"/>
      <c r="N68" s="95"/>
      <c r="O68" s="95"/>
      <c r="P68" s="95"/>
      <c r="Q68" s="95"/>
      <c r="R68" s="95"/>
      <c r="S68" s="95"/>
      <c r="T68" s="95"/>
      <c r="U68" s="95"/>
    </row>
    <row r="69" spans="1:21" ht="23.25" customHeight="1" x14ac:dyDescent="0.25">
      <c r="A69" s="87"/>
      <c r="B69" s="88"/>
    </row>
    <row r="70" spans="1:21" ht="35.25" customHeight="1" x14ac:dyDescent="0.25">
      <c r="A70" s="248"/>
      <c r="B70" s="248"/>
    </row>
    <row r="71" spans="1:21" ht="23.25" customHeight="1" x14ac:dyDescent="0.25">
      <c r="A71" s="92"/>
      <c r="B71" s="91"/>
    </row>
  </sheetData>
  <mergeCells count="32">
    <mergeCell ref="U10:U11"/>
    <mergeCell ref="R10:R11"/>
    <mergeCell ref="C2:F10"/>
    <mergeCell ref="Q10:Q11"/>
    <mergeCell ref="P2:U5"/>
    <mergeCell ref="T6:U6"/>
    <mergeCell ref="T10:T11"/>
    <mergeCell ref="A70:B70"/>
    <mergeCell ref="P10:P11"/>
    <mergeCell ref="A67:B67"/>
    <mergeCell ref="H6:H11"/>
    <mergeCell ref="I6:O6"/>
    <mergeCell ref="N9:N11"/>
    <mergeCell ref="I7:O7"/>
    <mergeCell ref="J8:O8"/>
    <mergeCell ref="L9:L11"/>
    <mergeCell ref="F24:F25"/>
    <mergeCell ref="F43:F44"/>
    <mergeCell ref="F50:F51"/>
    <mergeCell ref="A1:S1"/>
    <mergeCell ref="A2:A11"/>
    <mergeCell ref="B2:B11"/>
    <mergeCell ref="G2:G11"/>
    <mergeCell ref="H2:O5"/>
    <mergeCell ref="P6:Q6"/>
    <mergeCell ref="R6:S6"/>
    <mergeCell ref="I8:I11"/>
    <mergeCell ref="J9:J11"/>
    <mergeCell ref="K9:K11"/>
    <mergeCell ref="O9:O11"/>
    <mergeCell ref="M9:M11"/>
    <mergeCell ref="S10:S11"/>
  </mergeCells>
  <phoneticPr fontId="16" type="noConversion"/>
  <pageMargins left="0" right="0" top="0" bottom="0" header="0" footer="0"/>
  <pageSetup paperSize="9" scale="53" fitToHeight="0" orientation="landscape" r:id="rId1"/>
  <rowBreaks count="1" manualBreakCount="1">
    <brk id="40"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view="pageBreakPreview" topLeftCell="A21" zoomScale="130" zoomScaleNormal="100" zoomScaleSheetLayoutView="130" workbookViewId="0">
      <selection activeCell="F6" sqref="F6"/>
    </sheetView>
  </sheetViews>
  <sheetFormatPr defaultRowHeight="18" x14ac:dyDescent="0.25"/>
  <cols>
    <col min="1" max="1" width="5.42578125" style="8" customWidth="1"/>
    <col min="2" max="2" width="71.5703125" style="2" customWidth="1"/>
    <col min="3" max="16384" width="9.140625" style="2"/>
  </cols>
  <sheetData>
    <row r="1" spans="1:2" ht="51.75" customHeight="1" x14ac:dyDescent="0.25">
      <c r="A1" s="265" t="s">
        <v>93</v>
      </c>
      <c r="B1" s="265"/>
    </row>
    <row r="2" spans="1:2" x14ac:dyDescent="0.25">
      <c r="A2" s="5" t="s">
        <v>94</v>
      </c>
      <c r="B2" s="4" t="s">
        <v>46</v>
      </c>
    </row>
    <row r="3" spans="1:2" x14ac:dyDescent="0.25">
      <c r="A3" s="6">
        <v>1</v>
      </c>
      <c r="B3" s="59" t="s">
        <v>167</v>
      </c>
    </row>
    <row r="4" spans="1:2" x14ac:dyDescent="0.25">
      <c r="A4" s="6">
        <v>2</v>
      </c>
      <c r="B4" s="59" t="s">
        <v>168</v>
      </c>
    </row>
    <row r="5" spans="1:2" x14ac:dyDescent="0.25">
      <c r="A5" s="6">
        <v>3</v>
      </c>
      <c r="B5" s="59" t="s">
        <v>169</v>
      </c>
    </row>
    <row r="6" spans="1:2" x14ac:dyDescent="0.25">
      <c r="A6" s="6">
        <v>4</v>
      </c>
      <c r="B6" s="59" t="s">
        <v>170</v>
      </c>
    </row>
    <row r="7" spans="1:2" x14ac:dyDescent="0.25">
      <c r="A7" s="6">
        <v>5</v>
      </c>
      <c r="B7" s="59" t="s">
        <v>104</v>
      </c>
    </row>
    <row r="8" spans="1:2" x14ac:dyDescent="0.25">
      <c r="A8" s="6">
        <v>6</v>
      </c>
      <c r="B8" s="59" t="s">
        <v>171</v>
      </c>
    </row>
    <row r="9" spans="1:2" x14ac:dyDescent="0.25">
      <c r="A9" s="6">
        <v>7</v>
      </c>
      <c r="B9" s="59" t="s">
        <v>172</v>
      </c>
    </row>
    <row r="10" spans="1:2" x14ac:dyDescent="0.25">
      <c r="A10" s="6">
        <v>8</v>
      </c>
      <c r="B10" s="60" t="s">
        <v>173</v>
      </c>
    </row>
    <row r="11" spans="1:2" x14ac:dyDescent="0.25">
      <c r="A11" s="6">
        <v>9</v>
      </c>
      <c r="B11" s="15" t="s">
        <v>174</v>
      </c>
    </row>
    <row r="12" spans="1:2" x14ac:dyDescent="0.25">
      <c r="A12" s="6">
        <v>10</v>
      </c>
      <c r="B12" s="60" t="s">
        <v>175</v>
      </c>
    </row>
    <row r="13" spans="1:2" x14ac:dyDescent="0.25">
      <c r="A13" s="6">
        <v>11</v>
      </c>
      <c r="B13" s="60" t="s">
        <v>176</v>
      </c>
    </row>
    <row r="14" spans="1:2" x14ac:dyDescent="0.25">
      <c r="A14" s="6">
        <v>12</v>
      </c>
      <c r="B14" s="15" t="s">
        <v>183</v>
      </c>
    </row>
    <row r="15" spans="1:2" x14ac:dyDescent="0.25">
      <c r="A15" s="6">
        <v>13</v>
      </c>
      <c r="B15" s="59" t="s">
        <v>177</v>
      </c>
    </row>
    <row r="16" spans="1:2" x14ac:dyDescent="0.25">
      <c r="A16" s="7"/>
      <c r="B16" s="3" t="s">
        <v>106</v>
      </c>
    </row>
    <row r="17" spans="1:2" x14ac:dyDescent="0.25">
      <c r="A17" s="7">
        <v>1</v>
      </c>
      <c r="B17" s="61" t="s">
        <v>178</v>
      </c>
    </row>
    <row r="18" spans="1:2" x14ac:dyDescent="0.25">
      <c r="A18" s="7">
        <v>2</v>
      </c>
      <c r="B18" s="62" t="s">
        <v>179</v>
      </c>
    </row>
    <row r="19" spans="1:2" x14ac:dyDescent="0.25">
      <c r="A19" s="7">
        <v>3</v>
      </c>
      <c r="B19" s="61" t="s">
        <v>180</v>
      </c>
    </row>
    <row r="20" spans="1:2" x14ac:dyDescent="0.25">
      <c r="A20" s="7">
        <v>4</v>
      </c>
      <c r="B20" s="61" t="s">
        <v>181</v>
      </c>
    </row>
    <row r="21" spans="1:2" x14ac:dyDescent="0.25">
      <c r="A21" s="7">
        <v>5</v>
      </c>
      <c r="B21" s="62" t="s">
        <v>105</v>
      </c>
    </row>
    <row r="22" spans="1:2" x14ac:dyDescent="0.25">
      <c r="A22" s="7"/>
      <c r="B22" s="16" t="s">
        <v>109</v>
      </c>
    </row>
    <row r="23" spans="1:2" x14ac:dyDescent="0.25">
      <c r="A23" s="7">
        <v>1</v>
      </c>
      <c r="B23" s="15" t="s">
        <v>99</v>
      </c>
    </row>
    <row r="24" spans="1:2" x14ac:dyDescent="0.25">
      <c r="A24" s="7">
        <v>2</v>
      </c>
      <c r="B24" s="15" t="s">
        <v>107</v>
      </c>
    </row>
    <row r="25" spans="1:2" x14ac:dyDescent="0.25">
      <c r="A25" s="7"/>
      <c r="B25" s="3" t="s">
        <v>97</v>
      </c>
    </row>
    <row r="26" spans="1:2" x14ac:dyDescent="0.25">
      <c r="A26" s="7">
        <v>1</v>
      </c>
      <c r="B26" s="15" t="s">
        <v>98</v>
      </c>
    </row>
    <row r="27" spans="1:2" x14ac:dyDescent="0.25">
      <c r="A27" s="7">
        <v>2</v>
      </c>
      <c r="B27" s="15" t="s">
        <v>108</v>
      </c>
    </row>
    <row r="28" spans="1:2" x14ac:dyDescent="0.25">
      <c r="B28" s="13"/>
    </row>
    <row r="29" spans="1:2" x14ac:dyDescent="0.25">
      <c r="B29" s="13"/>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1"/>
  <sheetViews>
    <sheetView view="pageBreakPreview" topLeftCell="E53" zoomScaleNormal="100" zoomScaleSheetLayoutView="100" workbookViewId="0">
      <selection activeCell="A57" sqref="A57:AB57"/>
    </sheetView>
  </sheetViews>
  <sheetFormatPr defaultColWidth="4.85546875" defaultRowHeight="18" x14ac:dyDescent="0.25"/>
  <cols>
    <col min="1" max="1" width="5.5703125" style="56" customWidth="1"/>
    <col min="2" max="4" width="4.85546875" style="56"/>
    <col min="5" max="11" width="4.85546875" style="55"/>
    <col min="12" max="12" width="5.140625" style="55" bestFit="1" customWidth="1"/>
    <col min="13" max="16" width="4.85546875" style="55"/>
    <col min="17" max="17" width="7.5703125" style="55" customWidth="1"/>
    <col min="18" max="27" width="11.140625" style="55" customWidth="1"/>
    <col min="28" max="28" width="9.140625" style="55" customWidth="1"/>
    <col min="29" max="16384" width="4.85546875" style="55"/>
  </cols>
  <sheetData>
    <row r="1" spans="1:28" s="141" customFormat="1" ht="17.25" customHeight="1" x14ac:dyDescent="0.25">
      <c r="A1" s="282" t="s">
        <v>95</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row>
    <row r="2" spans="1:28" s="141" customFormat="1" ht="31.5" customHeight="1" x14ac:dyDescent="0.25">
      <c r="A2" s="299" t="s">
        <v>226</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row>
    <row r="3" spans="1:28" s="141" customFormat="1" ht="17.25" customHeight="1" x14ac:dyDescent="0.25">
      <c r="A3" s="299" t="s">
        <v>96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row>
    <row r="4" spans="1:28" s="141" customFormat="1" ht="33.75" customHeight="1" x14ac:dyDescent="0.25">
      <c r="A4" s="299" t="s">
        <v>227</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row>
    <row r="5" spans="1:28" s="141" customFormat="1" ht="32.25" customHeight="1" x14ac:dyDescent="0.25">
      <c r="A5" s="299" t="s">
        <v>228</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row>
    <row r="6" spans="1:28" s="142" customFormat="1" ht="34.5" customHeight="1" x14ac:dyDescent="0.3">
      <c r="A6" s="301" t="s">
        <v>229</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row>
    <row r="7" spans="1:28" s="141" customFormat="1" ht="15.75" x14ac:dyDescent="0.25">
      <c r="A7" s="300" t="s">
        <v>230</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row>
    <row r="8" spans="1:28" s="141" customFormat="1" ht="32.25" customHeight="1" x14ac:dyDescent="0.25">
      <c r="A8" s="299" t="s">
        <v>341</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row>
    <row r="9" spans="1:28" s="141" customFormat="1" ht="33" customHeight="1" x14ac:dyDescent="0.25">
      <c r="A9" s="303" t="s">
        <v>231</v>
      </c>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row>
    <row r="10" spans="1:28" s="141" customFormat="1" ht="35.25" customHeight="1" x14ac:dyDescent="0.25">
      <c r="A10" s="303" t="s">
        <v>232</v>
      </c>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row>
    <row r="11" spans="1:28" s="281" customFormat="1" ht="15" customHeight="1" x14ac:dyDescent="0.25">
      <c r="A11" s="281" t="s">
        <v>233</v>
      </c>
    </row>
    <row r="12" spans="1:28" s="143" customFormat="1" ht="22.5" customHeight="1" x14ac:dyDescent="0.25">
      <c r="A12" s="282" t="s">
        <v>234</v>
      </c>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row>
    <row r="13" spans="1:28" s="141" customFormat="1" ht="21" customHeight="1" x14ac:dyDescent="0.25">
      <c r="A13" s="302" t="s">
        <v>235</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row>
    <row r="14" spans="1:28" s="144" customFormat="1" ht="20.25" customHeight="1" x14ac:dyDescent="0.25">
      <c r="A14" s="302" t="s">
        <v>236</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row>
    <row r="15" spans="1:28" s="143" customFormat="1" ht="18" customHeight="1" x14ac:dyDescent="0.25">
      <c r="A15" s="282" t="s">
        <v>237</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row>
    <row r="16" spans="1:28" s="141" customFormat="1" ht="63.75" customHeight="1" x14ac:dyDescent="0.25">
      <c r="A16" s="281" t="s">
        <v>238</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row>
    <row r="17" spans="1:28" s="143" customFormat="1" ht="16.5" customHeight="1" x14ac:dyDescent="0.25">
      <c r="A17" s="282" t="s">
        <v>239</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row>
    <row r="18" spans="1:28" s="141" customFormat="1" ht="31.5" customHeight="1" x14ac:dyDescent="0.25">
      <c r="A18" s="281" t="s">
        <v>240</v>
      </c>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row>
    <row r="19" spans="1:28" s="141" customFormat="1" ht="16.5" customHeight="1" x14ac:dyDescent="0.25">
      <c r="A19" s="282" t="s">
        <v>241</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row>
    <row r="20" spans="1:28" s="141" customFormat="1" ht="80.25" customHeight="1" x14ac:dyDescent="0.25">
      <c r="A20" s="281" t="s">
        <v>242</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row>
    <row r="21" spans="1:28" s="143" customFormat="1" ht="18.75" customHeight="1" x14ac:dyDescent="0.25">
      <c r="A21" s="282" t="s">
        <v>243</v>
      </c>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row>
    <row r="22" spans="1:28" s="141" customFormat="1" ht="48.75" customHeight="1" x14ac:dyDescent="0.25">
      <c r="A22" s="281" t="s">
        <v>244</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row>
    <row r="23" spans="1:28" s="141" customFormat="1" ht="142.5" customHeight="1" x14ac:dyDescent="0.25">
      <c r="A23" s="281" t="s">
        <v>245</v>
      </c>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row>
    <row r="24" spans="1:28" s="145" customFormat="1" ht="18" customHeight="1" x14ac:dyDescent="0.25">
      <c r="A24" s="307" t="s">
        <v>246</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row>
    <row r="25" spans="1:28" s="145" customFormat="1" ht="17.25" customHeight="1" x14ac:dyDescent="0.25">
      <c r="A25" s="308" t="s">
        <v>247</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1:28" s="145" customFormat="1" ht="54" customHeight="1" x14ac:dyDescent="0.25">
      <c r="A26" s="303" t="s">
        <v>248</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row>
    <row r="27" spans="1:28" s="145" customFormat="1" ht="62.25" customHeight="1" x14ac:dyDescent="0.25">
      <c r="A27" s="303" t="s">
        <v>249</v>
      </c>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row>
    <row r="28" spans="1:28" s="141" customFormat="1" ht="65.25" customHeight="1" x14ac:dyDescent="0.25">
      <c r="A28" s="281" t="s">
        <v>250</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row>
    <row r="29" spans="1:28" s="143" customFormat="1" ht="16.5" customHeight="1" x14ac:dyDescent="0.25">
      <c r="A29" s="282" t="s">
        <v>251</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row>
    <row r="30" spans="1:28" s="141" customFormat="1" ht="94.5" customHeight="1" x14ac:dyDescent="0.25">
      <c r="A30" s="306" t="s">
        <v>252</v>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row>
    <row r="31" spans="1:28" s="146" customFormat="1" ht="18" customHeight="1" x14ac:dyDescent="0.25">
      <c r="A31" s="282" t="s">
        <v>342</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row>
    <row r="32" spans="1:28" s="146" customFormat="1" ht="28.5" customHeight="1" x14ac:dyDescent="0.25">
      <c r="A32" s="283" t="s">
        <v>343</v>
      </c>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row>
    <row r="33" spans="1:28" s="146" customFormat="1" ht="24" customHeight="1" x14ac:dyDescent="0.25">
      <c r="A33" s="304" t="s">
        <v>126</v>
      </c>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row>
    <row r="34" spans="1:28" s="146" customFormat="1" ht="65.25" customHeight="1" x14ac:dyDescent="0.25">
      <c r="A34" s="281" t="s">
        <v>253</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row>
    <row r="35" spans="1:28" s="146" customFormat="1" ht="20.25" customHeight="1" x14ac:dyDescent="0.25">
      <c r="A35" s="281" t="s">
        <v>290</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row>
    <row r="36" spans="1:28" s="146" customFormat="1" ht="20.25" customHeight="1" x14ac:dyDescent="0.25">
      <c r="A36" s="309" t="s">
        <v>127</v>
      </c>
      <c r="B36" s="309"/>
      <c r="C36" s="309"/>
      <c r="D36" s="309"/>
      <c r="E36" s="309"/>
      <c r="F36" s="309"/>
      <c r="G36" s="309"/>
      <c r="H36" s="309"/>
      <c r="I36" s="309"/>
      <c r="J36" s="309"/>
      <c r="K36" s="309"/>
      <c r="L36" s="309"/>
      <c r="M36" s="309"/>
      <c r="N36" s="309"/>
      <c r="O36" s="309"/>
      <c r="P36" s="309"/>
      <c r="Q36" s="309" t="s">
        <v>128</v>
      </c>
      <c r="R36" s="309"/>
      <c r="S36" s="309"/>
      <c r="T36" s="309"/>
      <c r="U36" s="309"/>
      <c r="V36" s="309"/>
      <c r="W36" s="309"/>
      <c r="X36" s="309"/>
      <c r="Y36" s="309"/>
      <c r="Z36" s="309"/>
      <c r="AA36" s="309"/>
      <c r="AB36" s="309"/>
    </row>
    <row r="37" spans="1:28" s="146" customFormat="1" ht="16.5" customHeight="1" x14ac:dyDescent="0.25">
      <c r="A37" s="309"/>
      <c r="B37" s="309"/>
      <c r="C37" s="309"/>
      <c r="D37" s="309"/>
      <c r="E37" s="309"/>
      <c r="F37" s="309"/>
      <c r="G37" s="309"/>
      <c r="H37" s="309"/>
      <c r="I37" s="309"/>
      <c r="J37" s="309"/>
      <c r="K37" s="309"/>
      <c r="L37" s="309"/>
      <c r="M37" s="309"/>
      <c r="N37" s="309"/>
      <c r="O37" s="309"/>
      <c r="P37" s="309"/>
      <c r="Q37" s="309" t="s">
        <v>129</v>
      </c>
      <c r="R37" s="309"/>
      <c r="S37" s="309"/>
      <c r="T37" s="309"/>
      <c r="U37" s="309"/>
      <c r="V37" s="310" t="s">
        <v>130</v>
      </c>
      <c r="W37" s="310"/>
      <c r="X37" s="310"/>
      <c r="Y37" s="309" t="s">
        <v>131</v>
      </c>
      <c r="Z37" s="309"/>
      <c r="AA37" s="309"/>
      <c r="AB37" s="309"/>
    </row>
    <row r="38" spans="1:28" s="146" customFormat="1" ht="17.25" customHeight="1" x14ac:dyDescent="0.25">
      <c r="A38" s="311" t="s">
        <v>132</v>
      </c>
      <c r="B38" s="311"/>
      <c r="C38" s="311"/>
      <c r="D38" s="311"/>
      <c r="E38" s="311"/>
      <c r="F38" s="311"/>
      <c r="G38" s="311"/>
      <c r="H38" s="311"/>
      <c r="I38" s="311"/>
      <c r="J38" s="311"/>
      <c r="K38" s="311"/>
      <c r="L38" s="311"/>
      <c r="M38" s="311"/>
      <c r="N38" s="311"/>
      <c r="O38" s="311"/>
      <c r="P38" s="311"/>
      <c r="Q38" s="312" t="s">
        <v>133</v>
      </c>
      <c r="R38" s="313"/>
      <c r="S38" s="314"/>
      <c r="T38" s="312">
        <v>468</v>
      </c>
      <c r="U38" s="314"/>
      <c r="V38" s="315">
        <v>555</v>
      </c>
      <c r="W38" s="315"/>
      <c r="X38" s="315"/>
      <c r="Y38" s="156"/>
      <c r="Z38" s="157"/>
      <c r="AA38" s="157"/>
      <c r="AB38" s="158">
        <f>V38-T38</f>
        <v>87</v>
      </c>
    </row>
    <row r="39" spans="1:28" s="146" customFormat="1" ht="16.5" customHeight="1" x14ac:dyDescent="0.25">
      <c r="A39" s="311" t="s">
        <v>82</v>
      </c>
      <c r="B39" s="311"/>
      <c r="C39" s="311"/>
      <c r="D39" s="311"/>
      <c r="E39" s="311"/>
      <c r="F39" s="311"/>
      <c r="G39" s="311"/>
      <c r="H39" s="311"/>
      <c r="I39" s="311"/>
      <c r="J39" s="311"/>
      <c r="K39" s="311"/>
      <c r="L39" s="311"/>
      <c r="M39" s="311"/>
      <c r="N39" s="311"/>
      <c r="O39" s="311"/>
      <c r="P39" s="311"/>
      <c r="Q39" s="312" t="s">
        <v>133</v>
      </c>
      <c r="R39" s="313"/>
      <c r="S39" s="314"/>
      <c r="T39" s="312">
        <v>144</v>
      </c>
      <c r="U39" s="314"/>
      <c r="V39" s="315">
        <v>149</v>
      </c>
      <c r="W39" s="315"/>
      <c r="X39" s="315"/>
      <c r="Y39" s="156"/>
      <c r="Z39" s="157"/>
      <c r="AA39" s="157"/>
      <c r="AB39" s="158">
        <f>V39-T39</f>
        <v>5</v>
      </c>
    </row>
    <row r="40" spans="1:28" s="146" customFormat="1" ht="18" customHeight="1" x14ac:dyDescent="0.25">
      <c r="A40" s="311" t="s">
        <v>134</v>
      </c>
      <c r="B40" s="311"/>
      <c r="C40" s="311"/>
      <c r="D40" s="311"/>
      <c r="E40" s="311"/>
      <c r="F40" s="311"/>
      <c r="G40" s="311"/>
      <c r="H40" s="311"/>
      <c r="I40" s="311"/>
      <c r="J40" s="311"/>
      <c r="K40" s="311"/>
      <c r="L40" s="311"/>
      <c r="M40" s="311"/>
      <c r="N40" s="311"/>
      <c r="O40" s="311"/>
      <c r="P40" s="311"/>
      <c r="Q40" s="312" t="s">
        <v>133</v>
      </c>
      <c r="R40" s="313"/>
      <c r="S40" s="314"/>
      <c r="T40" s="312">
        <v>612</v>
      </c>
      <c r="U40" s="314"/>
      <c r="V40" s="315">
        <v>790</v>
      </c>
      <c r="W40" s="315"/>
      <c r="X40" s="315"/>
      <c r="Y40" s="156"/>
      <c r="Z40" s="157"/>
      <c r="AA40" s="157"/>
      <c r="AB40" s="158">
        <f>V40-T40</f>
        <v>178</v>
      </c>
    </row>
    <row r="41" spans="1:28" s="146" customFormat="1" ht="17.25" customHeight="1" x14ac:dyDescent="0.25">
      <c r="A41" s="332" t="s">
        <v>36</v>
      </c>
      <c r="B41" s="332"/>
      <c r="C41" s="332"/>
      <c r="D41" s="332"/>
      <c r="E41" s="332"/>
      <c r="F41" s="332"/>
      <c r="G41" s="332"/>
      <c r="H41" s="332"/>
      <c r="I41" s="332"/>
      <c r="J41" s="332"/>
      <c r="K41" s="332"/>
      <c r="L41" s="332"/>
      <c r="M41" s="332"/>
      <c r="N41" s="332"/>
      <c r="O41" s="332"/>
      <c r="P41" s="332"/>
      <c r="Q41" s="312" t="s">
        <v>133</v>
      </c>
      <c r="R41" s="313"/>
      <c r="S41" s="314"/>
      <c r="T41" s="312">
        <v>1728</v>
      </c>
      <c r="U41" s="314"/>
      <c r="V41" s="296">
        <v>2754</v>
      </c>
      <c r="W41" s="297"/>
      <c r="X41" s="298"/>
      <c r="Y41" s="157"/>
      <c r="Z41" s="159"/>
      <c r="AA41" s="159"/>
      <c r="AB41" s="160">
        <f>V41-T41</f>
        <v>1026</v>
      </c>
    </row>
    <row r="42" spans="1:28" s="146" customFormat="1" ht="16.5" customHeight="1" x14ac:dyDescent="0.25">
      <c r="A42" s="284" t="s">
        <v>255</v>
      </c>
      <c r="B42" s="285"/>
      <c r="C42" s="285"/>
      <c r="D42" s="285"/>
      <c r="E42" s="285"/>
      <c r="F42" s="285"/>
      <c r="G42" s="285"/>
      <c r="H42" s="285"/>
      <c r="I42" s="285"/>
      <c r="J42" s="285"/>
      <c r="K42" s="285"/>
      <c r="L42" s="285"/>
      <c r="M42" s="285"/>
      <c r="N42" s="285"/>
      <c r="O42" s="285"/>
      <c r="P42" s="286"/>
      <c r="Q42" s="287" t="s">
        <v>254</v>
      </c>
      <c r="R42" s="288"/>
      <c r="S42" s="288"/>
      <c r="T42" s="288"/>
      <c r="U42" s="288"/>
      <c r="V42" s="288"/>
      <c r="W42" s="288"/>
      <c r="X42" s="288"/>
      <c r="Y42" s="288"/>
      <c r="Z42" s="288"/>
      <c r="AA42" s="288"/>
      <c r="AB42" s="289"/>
    </row>
    <row r="43" spans="1:28" s="146" customFormat="1" ht="31.5" customHeight="1" x14ac:dyDescent="0.25">
      <c r="A43" s="291" t="s">
        <v>310</v>
      </c>
      <c r="B43" s="292"/>
      <c r="C43" s="293" t="s">
        <v>213</v>
      </c>
      <c r="D43" s="294"/>
      <c r="E43" s="294"/>
      <c r="F43" s="294"/>
      <c r="G43" s="294"/>
      <c r="H43" s="294"/>
      <c r="I43" s="294"/>
      <c r="J43" s="294"/>
      <c r="K43" s="294"/>
      <c r="L43" s="294"/>
      <c r="M43" s="294"/>
      <c r="N43" s="294"/>
      <c r="O43" s="294"/>
      <c r="P43" s="295"/>
      <c r="Q43" s="284" t="s">
        <v>292</v>
      </c>
      <c r="R43" s="285"/>
      <c r="S43" s="285"/>
      <c r="T43" s="285"/>
      <c r="U43" s="285"/>
      <c r="V43" s="285"/>
      <c r="W43" s="285"/>
      <c r="X43" s="285"/>
      <c r="Y43" s="285"/>
      <c r="Z43" s="285"/>
      <c r="AA43" s="285"/>
      <c r="AB43" s="166" t="s">
        <v>314</v>
      </c>
    </row>
    <row r="44" spans="1:28" s="146" customFormat="1" ht="46.5" customHeight="1" x14ac:dyDescent="0.25">
      <c r="A44" s="291" t="s">
        <v>311</v>
      </c>
      <c r="B44" s="292"/>
      <c r="C44" s="290" t="s">
        <v>211</v>
      </c>
      <c r="D44" s="290"/>
      <c r="E44" s="290"/>
      <c r="F44" s="290"/>
      <c r="G44" s="290"/>
      <c r="H44" s="290"/>
      <c r="I44" s="290"/>
      <c r="J44" s="290"/>
      <c r="K44" s="290"/>
      <c r="L44" s="290"/>
      <c r="M44" s="290"/>
      <c r="N44" s="290"/>
      <c r="O44" s="290"/>
      <c r="P44" s="290"/>
      <c r="Q44" s="284" t="s">
        <v>293</v>
      </c>
      <c r="R44" s="285"/>
      <c r="S44" s="285"/>
      <c r="T44" s="285"/>
      <c r="U44" s="285"/>
      <c r="V44" s="285"/>
      <c r="W44" s="285"/>
      <c r="X44" s="285"/>
      <c r="Y44" s="285"/>
      <c r="Z44" s="285"/>
      <c r="AA44" s="285"/>
      <c r="AB44" s="166" t="s">
        <v>313</v>
      </c>
    </row>
    <row r="45" spans="1:28" s="146" customFormat="1" ht="34.5" customHeight="1" x14ac:dyDescent="0.25">
      <c r="A45" s="291" t="s">
        <v>312</v>
      </c>
      <c r="B45" s="292"/>
      <c r="C45" s="290" t="s">
        <v>214</v>
      </c>
      <c r="D45" s="290"/>
      <c r="E45" s="290"/>
      <c r="F45" s="290"/>
      <c r="G45" s="290"/>
      <c r="H45" s="290"/>
      <c r="I45" s="290"/>
      <c r="J45" s="290"/>
      <c r="K45" s="290"/>
      <c r="L45" s="290"/>
      <c r="M45" s="290"/>
      <c r="N45" s="290"/>
      <c r="O45" s="290"/>
      <c r="P45" s="290"/>
      <c r="Q45" s="284" t="s">
        <v>291</v>
      </c>
      <c r="R45" s="285"/>
      <c r="S45" s="285"/>
      <c r="T45" s="285"/>
      <c r="U45" s="285"/>
      <c r="V45" s="285"/>
      <c r="W45" s="285"/>
      <c r="X45" s="285"/>
      <c r="Y45" s="285"/>
      <c r="Z45" s="285"/>
      <c r="AA45" s="285"/>
      <c r="AB45" s="166" t="s">
        <v>315</v>
      </c>
    </row>
    <row r="46" spans="1:28" s="146" customFormat="1" ht="21.75" customHeight="1" x14ac:dyDescent="0.25">
      <c r="A46" s="318" t="s">
        <v>30</v>
      </c>
      <c r="B46" s="318"/>
      <c r="C46" s="318"/>
      <c r="D46" s="318"/>
      <c r="E46" s="318"/>
      <c r="F46" s="318"/>
      <c r="G46" s="318"/>
      <c r="H46" s="318"/>
      <c r="I46" s="318"/>
      <c r="J46" s="318"/>
      <c r="K46" s="318"/>
      <c r="L46" s="318"/>
      <c r="M46" s="318"/>
      <c r="N46" s="318"/>
      <c r="O46" s="318"/>
      <c r="P46" s="318"/>
      <c r="Q46" s="319"/>
      <c r="R46" s="319"/>
      <c r="S46" s="319"/>
      <c r="T46" s="320">
        <v>1476</v>
      </c>
      <c r="U46" s="320"/>
      <c r="V46" s="321">
        <v>1476</v>
      </c>
      <c r="W46" s="322"/>
      <c r="X46" s="323"/>
      <c r="Y46" s="147"/>
      <c r="Z46" s="148"/>
      <c r="AA46" s="148"/>
      <c r="AB46" s="149">
        <v>0</v>
      </c>
    </row>
    <row r="47" spans="1:28" s="146" customFormat="1" ht="20.25" customHeight="1" x14ac:dyDescent="0.25">
      <c r="A47" s="324" t="s">
        <v>135</v>
      </c>
      <c r="B47" s="325"/>
      <c r="C47" s="325"/>
      <c r="D47" s="325"/>
      <c r="E47" s="325"/>
      <c r="F47" s="325"/>
      <c r="G47" s="325"/>
      <c r="H47" s="325"/>
      <c r="I47" s="325"/>
      <c r="J47" s="325"/>
      <c r="K47" s="325"/>
      <c r="L47" s="325"/>
      <c r="M47" s="325"/>
      <c r="N47" s="325"/>
      <c r="O47" s="325"/>
      <c r="P47" s="326"/>
      <c r="Q47" s="150"/>
      <c r="R47" s="150"/>
      <c r="S47" s="150"/>
      <c r="T47" s="150"/>
      <c r="U47" s="155">
        <v>216</v>
      </c>
      <c r="V47" s="321">
        <v>216</v>
      </c>
      <c r="W47" s="322"/>
      <c r="X47" s="323"/>
      <c r="Y47" s="147"/>
      <c r="Z47" s="148"/>
      <c r="AA47" s="148"/>
      <c r="AB47" s="149">
        <v>0</v>
      </c>
    </row>
    <row r="48" spans="1:28" s="146" customFormat="1" ht="20.25" customHeight="1" x14ac:dyDescent="0.25">
      <c r="A48" s="327"/>
      <c r="B48" s="328"/>
      <c r="C48" s="328"/>
      <c r="D48" s="328"/>
      <c r="E48" s="328"/>
      <c r="F48" s="328"/>
      <c r="G48" s="328"/>
      <c r="H48" s="328"/>
      <c r="I48" s="328"/>
      <c r="J48" s="328"/>
      <c r="K48" s="328"/>
      <c r="L48" s="328"/>
      <c r="M48" s="328"/>
      <c r="N48" s="328"/>
      <c r="O48" s="328"/>
      <c r="P48" s="329"/>
      <c r="Q48" s="330"/>
      <c r="R48" s="331"/>
      <c r="S48" s="331"/>
      <c r="T48" s="331"/>
      <c r="U48" s="154"/>
      <c r="V48" s="161"/>
      <c r="W48" s="162"/>
      <c r="X48" s="164">
        <f>V38+V39+V40+V41+V46+V47</f>
        <v>5940</v>
      </c>
      <c r="Y48" s="162"/>
      <c r="Z48" s="162"/>
      <c r="AA48" s="163"/>
      <c r="AB48" s="165">
        <f>AB38+AB39+AB40+AB41</f>
        <v>1296</v>
      </c>
    </row>
    <row r="49" spans="1:28" s="146" customFormat="1" ht="33.75" customHeight="1" x14ac:dyDescent="0.25">
      <c r="A49" s="317" t="s">
        <v>309</v>
      </c>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row>
    <row r="50" spans="1:28" s="146" customFormat="1" ht="27" customHeight="1" x14ac:dyDescent="0.25">
      <c r="A50" s="283" t="s">
        <v>344</v>
      </c>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row>
    <row r="51" spans="1:28" s="146" customFormat="1" ht="21.75" customHeight="1" x14ac:dyDescent="0.25">
      <c r="A51" s="316" t="s">
        <v>136</v>
      </c>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row>
    <row r="52" spans="1:28" s="146" customFormat="1" ht="20.25" customHeight="1" x14ac:dyDescent="0.25">
      <c r="A52" s="282" t="s">
        <v>345</v>
      </c>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row>
    <row r="53" spans="1:28" s="146" customFormat="1" ht="35.25" customHeight="1" x14ac:dyDescent="0.25">
      <c r="A53" s="281" t="s">
        <v>256</v>
      </c>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row>
    <row r="54" spans="1:28" s="146" customFormat="1" ht="27.75" customHeight="1" x14ac:dyDescent="0.25">
      <c r="A54" s="282" t="s">
        <v>257</v>
      </c>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row>
    <row r="55" spans="1:28" s="151" customFormat="1" ht="30.75" customHeight="1" x14ac:dyDescent="0.25">
      <c r="A55" s="281" t="s">
        <v>307</v>
      </c>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row>
    <row r="56" spans="1:28" s="146" customFormat="1" ht="16.5" customHeight="1" x14ac:dyDescent="0.25">
      <c r="A56" s="281" t="s">
        <v>258</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row>
    <row r="57" spans="1:28" s="146" customFormat="1" ht="33.75" customHeight="1" x14ac:dyDescent="0.25">
      <c r="A57" s="281" t="s">
        <v>347</v>
      </c>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row>
    <row r="58" spans="1:28" s="146" customFormat="1" ht="63.75" customHeight="1" x14ac:dyDescent="0.25">
      <c r="A58" s="281" t="s">
        <v>346</v>
      </c>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row>
    <row r="59" spans="1:28" s="146" customFormat="1" ht="32.25" customHeight="1" x14ac:dyDescent="0.25">
      <c r="A59" s="282" t="s">
        <v>259</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row>
    <row r="60" spans="1:28" s="152" customFormat="1" ht="46.5" customHeight="1" x14ac:dyDescent="0.25">
      <c r="A60" s="281" t="s">
        <v>260</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row>
    <row r="61" spans="1:28" s="152" customFormat="1" ht="14.25" customHeight="1" x14ac:dyDescent="0.25">
      <c r="A61" s="283" t="s">
        <v>261</v>
      </c>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row>
    <row r="62" spans="1:28" s="146" customFormat="1" ht="18.75" customHeight="1" x14ac:dyDescent="0.25">
      <c r="A62" s="275" t="s">
        <v>262</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row>
    <row r="63" spans="1:28" s="146" customFormat="1" ht="45" customHeight="1" x14ac:dyDescent="0.25">
      <c r="A63" s="274" t="s">
        <v>263</v>
      </c>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row>
    <row r="64" spans="1:28" s="146" customFormat="1" ht="68.25" customHeight="1" x14ac:dyDescent="0.25">
      <c r="A64" s="274" t="s">
        <v>264</v>
      </c>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row>
    <row r="65" spans="1:28" s="146" customFormat="1" ht="51.75" customHeight="1" x14ac:dyDescent="0.25">
      <c r="A65" s="274" t="s">
        <v>265</v>
      </c>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row>
    <row r="66" spans="1:28" s="146" customFormat="1" ht="23.25" customHeight="1" x14ac:dyDescent="0.25">
      <c r="A66" s="274" t="s">
        <v>266</v>
      </c>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row>
    <row r="67" spans="1:28" s="146" customFormat="1" ht="30" customHeight="1" x14ac:dyDescent="0.25">
      <c r="A67" s="274" t="s">
        <v>267</v>
      </c>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row>
    <row r="68" spans="1:28" s="146" customFormat="1" ht="30.75" customHeight="1" x14ac:dyDescent="0.25">
      <c r="A68" s="274" t="s">
        <v>268</v>
      </c>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row>
    <row r="69" spans="1:28" s="146" customFormat="1" ht="36" customHeight="1" x14ac:dyDescent="0.25">
      <c r="A69" s="274" t="s">
        <v>269</v>
      </c>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row>
    <row r="70" spans="1:28" s="146" customFormat="1" ht="30.75" customHeight="1" x14ac:dyDescent="0.25">
      <c r="A70" s="274" t="s">
        <v>270</v>
      </c>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row>
    <row r="71" spans="1:28" s="146" customFormat="1" ht="60.75" customHeight="1" x14ac:dyDescent="0.25">
      <c r="A71" s="274" t="s">
        <v>271</v>
      </c>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row>
    <row r="72" spans="1:28" s="146" customFormat="1" ht="35.25" customHeight="1" x14ac:dyDescent="0.25">
      <c r="A72" s="274" t="s">
        <v>272</v>
      </c>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row>
    <row r="73" spans="1:28" s="146" customFormat="1" ht="29.25" customHeight="1" x14ac:dyDescent="0.25">
      <c r="A73" s="274" t="s">
        <v>273</v>
      </c>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row>
    <row r="74" spans="1:28" s="146" customFormat="1" ht="45" customHeight="1" x14ac:dyDescent="0.25">
      <c r="A74" s="274" t="s">
        <v>274</v>
      </c>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row>
    <row r="75" spans="1:28" s="146" customFormat="1" ht="24" customHeight="1" x14ac:dyDescent="0.25">
      <c r="A75" s="274" t="s">
        <v>275</v>
      </c>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row>
    <row r="76" spans="1:28" s="146" customFormat="1" ht="28.5" customHeight="1" x14ac:dyDescent="0.25">
      <c r="A76" s="274" t="s">
        <v>276</v>
      </c>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row>
    <row r="77" spans="1:28" s="146" customFormat="1" ht="29.25" customHeight="1" x14ac:dyDescent="0.25">
      <c r="A77" s="274" t="s">
        <v>277</v>
      </c>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row>
    <row r="78" spans="1:28" s="146" customFormat="1" ht="29.25" customHeight="1" x14ac:dyDescent="0.25">
      <c r="A78" s="274" t="s">
        <v>278</v>
      </c>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row>
    <row r="79" spans="1:28" s="146" customFormat="1" ht="28.5" customHeight="1" x14ac:dyDescent="0.25">
      <c r="A79" s="274" t="s">
        <v>279</v>
      </c>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row>
    <row r="80" spans="1:28" s="146" customFormat="1" ht="32.25" customHeight="1" x14ac:dyDescent="0.25">
      <c r="A80" s="274" t="s">
        <v>280</v>
      </c>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row>
    <row r="81" spans="1:28" s="146" customFormat="1" ht="32.25" customHeight="1" x14ac:dyDescent="0.25">
      <c r="A81" s="274" t="s">
        <v>281</v>
      </c>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row>
    <row r="82" spans="1:28" s="146" customFormat="1" ht="27.75" customHeight="1" x14ac:dyDescent="0.25">
      <c r="A82" s="274" t="s">
        <v>282</v>
      </c>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row>
    <row r="83" spans="1:28" s="146" customFormat="1" ht="33" customHeight="1" x14ac:dyDescent="0.25">
      <c r="A83" s="274" t="s">
        <v>283</v>
      </c>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row>
    <row r="84" spans="1:28" s="146" customFormat="1" ht="45.75" customHeight="1" x14ac:dyDescent="0.25">
      <c r="A84" s="274" t="s">
        <v>284</v>
      </c>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row>
    <row r="85" spans="1:28" s="146" customFormat="1" ht="18.75" customHeight="1" x14ac:dyDescent="0.25">
      <c r="A85" s="275"/>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row>
    <row r="86" spans="1:28" s="146" customFormat="1" x14ac:dyDescent="0.25">
      <c r="A86" s="277" t="s">
        <v>285</v>
      </c>
      <c r="B86" s="242"/>
      <c r="C86" s="242"/>
      <c r="D86" s="242"/>
      <c r="E86" s="242"/>
      <c r="F86" s="242"/>
      <c r="G86" s="242"/>
      <c r="H86" s="242"/>
      <c r="I86" s="242"/>
      <c r="J86" s="242"/>
      <c r="K86" s="242"/>
      <c r="L86" s="242"/>
      <c r="M86" s="242"/>
      <c r="N86" s="242"/>
      <c r="O86" s="97"/>
      <c r="P86" s="97"/>
      <c r="Q86" s="97"/>
      <c r="R86" s="97"/>
      <c r="S86" s="97"/>
      <c r="T86" s="97"/>
      <c r="U86" s="8"/>
      <c r="V86" s="8"/>
    </row>
    <row r="87" spans="1:28" s="146" customFormat="1" x14ac:dyDescent="0.25">
      <c r="A87" s="153" t="s">
        <v>286</v>
      </c>
      <c r="B87" s="278" t="s">
        <v>287</v>
      </c>
      <c r="C87" s="278"/>
      <c r="D87" s="278"/>
      <c r="E87" s="278"/>
      <c r="F87" s="278"/>
      <c r="G87" s="278"/>
      <c r="H87" s="278"/>
      <c r="I87" s="14"/>
      <c r="J87" s="14"/>
      <c r="K87" s="14"/>
      <c r="L87" s="14"/>
      <c r="M87" s="14" t="s">
        <v>137</v>
      </c>
      <c r="N87" s="269">
        <v>45831</v>
      </c>
      <c r="O87" s="269"/>
      <c r="P87" s="269"/>
      <c r="Q87" s="124" t="s">
        <v>289</v>
      </c>
      <c r="R87" s="279">
        <v>45835</v>
      </c>
      <c r="S87" s="280"/>
      <c r="T87" s="97"/>
      <c r="U87" s="8"/>
      <c r="V87" s="8"/>
    </row>
    <row r="88" spans="1:28" s="146" customFormat="1" x14ac:dyDescent="0.25">
      <c r="A88" s="45" t="s">
        <v>288</v>
      </c>
      <c r="B88" s="266" t="s">
        <v>212</v>
      </c>
      <c r="C88" s="266"/>
      <c r="D88" s="266"/>
      <c r="E88" s="266"/>
      <c r="F88" s="266"/>
      <c r="G88" s="266"/>
      <c r="H88" s="266"/>
      <c r="I88" s="94"/>
      <c r="J88" s="94"/>
      <c r="K88" s="94"/>
      <c r="L88" s="97"/>
      <c r="M88" s="97"/>
      <c r="N88" s="97"/>
      <c r="O88" s="97"/>
      <c r="P88" s="97"/>
      <c r="Q88" s="96"/>
      <c r="R88" s="97"/>
      <c r="S88" s="97"/>
      <c r="T88" s="97"/>
      <c r="U88" s="8"/>
      <c r="V88" s="8"/>
    </row>
    <row r="89" spans="1:28" s="146" customFormat="1" x14ac:dyDescent="0.25">
      <c r="A89" s="267" t="s">
        <v>294</v>
      </c>
      <c r="B89" s="268"/>
      <c r="C89" s="268"/>
      <c r="D89" s="268"/>
      <c r="E89" s="268"/>
      <c r="F89" s="268"/>
      <c r="G89" s="268"/>
      <c r="H89" s="268"/>
      <c r="I89" s="268"/>
      <c r="J89" s="268"/>
      <c r="K89" s="14"/>
      <c r="L89" s="14"/>
      <c r="M89" s="14" t="s">
        <v>137</v>
      </c>
      <c r="N89" s="269">
        <v>45796</v>
      </c>
      <c r="O89" s="270"/>
      <c r="P89" s="270"/>
      <c r="Q89" s="124" t="s">
        <v>138</v>
      </c>
      <c r="R89" s="271">
        <v>45822</v>
      </c>
      <c r="S89" s="271"/>
      <c r="T89" s="47"/>
      <c r="U89" s="14" t="s">
        <v>139</v>
      </c>
      <c r="V89" s="14"/>
    </row>
    <row r="90" spans="1:28" s="146" customFormat="1" x14ac:dyDescent="0.25">
      <c r="A90" s="267" t="s">
        <v>140</v>
      </c>
      <c r="B90" s="268"/>
      <c r="C90" s="268"/>
      <c r="D90" s="268"/>
      <c r="E90" s="268"/>
      <c r="F90" s="268"/>
      <c r="G90" s="268"/>
      <c r="H90" s="268"/>
      <c r="I90" s="268"/>
      <c r="J90" s="268"/>
      <c r="K90" s="14"/>
      <c r="L90" s="14"/>
      <c r="M90" s="14" t="s">
        <v>137</v>
      </c>
      <c r="N90" s="269">
        <v>45824</v>
      </c>
      <c r="O90" s="270"/>
      <c r="P90" s="270"/>
      <c r="Q90" s="124" t="s">
        <v>138</v>
      </c>
      <c r="R90" s="272">
        <v>45828</v>
      </c>
      <c r="S90" s="272"/>
      <c r="T90" s="47"/>
      <c r="U90" s="14"/>
      <c r="V90" s="14"/>
    </row>
    <row r="91" spans="1:28" s="8" customFormat="1" x14ac:dyDescent="0.25">
      <c r="A91" s="46"/>
      <c r="B91" s="14"/>
      <c r="C91" s="14"/>
      <c r="D91" s="14"/>
      <c r="E91" s="14"/>
      <c r="F91" s="14"/>
      <c r="G91" s="14"/>
      <c r="H91" s="14"/>
      <c r="I91" s="14"/>
      <c r="J91" s="14"/>
      <c r="K91" s="14"/>
      <c r="L91" s="14"/>
      <c r="M91" s="14"/>
      <c r="N91" s="273"/>
      <c r="O91" s="273"/>
      <c r="P91" s="273"/>
      <c r="Q91" s="124"/>
      <c r="R91" s="272"/>
      <c r="S91" s="272"/>
      <c r="T91" s="47"/>
      <c r="U91" s="14"/>
      <c r="V91" s="14"/>
    </row>
  </sheetData>
  <mergeCells count="125">
    <mergeCell ref="A39:P39"/>
    <mergeCell ref="Q39:S39"/>
    <mergeCell ref="T39:U39"/>
    <mergeCell ref="V39:X39"/>
    <mergeCell ref="A40:P40"/>
    <mergeCell ref="Q40:S40"/>
    <mergeCell ref="T40:U40"/>
    <mergeCell ref="V40:X40"/>
    <mergeCell ref="A57:AB57"/>
    <mergeCell ref="A51:AB51"/>
    <mergeCell ref="A49:AB49"/>
    <mergeCell ref="A50:AB50"/>
    <mergeCell ref="A46:P46"/>
    <mergeCell ref="Q46:S46"/>
    <mergeCell ref="T46:U46"/>
    <mergeCell ref="V46:X46"/>
    <mergeCell ref="A47:P47"/>
    <mergeCell ref="V47:X47"/>
    <mergeCell ref="A48:P48"/>
    <mergeCell ref="Q48:T48"/>
    <mergeCell ref="A55:AB55"/>
    <mergeCell ref="A41:P41"/>
    <mergeCell ref="Q41:S41"/>
    <mergeCell ref="T41:U41"/>
    <mergeCell ref="A36:P37"/>
    <mergeCell ref="Q36:AB36"/>
    <mergeCell ref="Q37:U37"/>
    <mergeCell ref="V37:X37"/>
    <mergeCell ref="Y37:AB37"/>
    <mergeCell ref="A38:P38"/>
    <mergeCell ref="Q38:S38"/>
    <mergeCell ref="T38:U38"/>
    <mergeCell ref="V38:X38"/>
    <mergeCell ref="A30:AB30"/>
    <mergeCell ref="A19:AB19"/>
    <mergeCell ref="A20:AB20"/>
    <mergeCell ref="A21:AB21"/>
    <mergeCell ref="A22:AB22"/>
    <mergeCell ref="A23:AB23"/>
    <mergeCell ref="A24:AB24"/>
    <mergeCell ref="A25:AB25"/>
    <mergeCell ref="A26:AB26"/>
    <mergeCell ref="A27:AB27"/>
    <mergeCell ref="A28:AB28"/>
    <mergeCell ref="A29:AB29"/>
    <mergeCell ref="V41:X41"/>
    <mergeCell ref="A1:AB1"/>
    <mergeCell ref="A2:AB2"/>
    <mergeCell ref="A3:AB3"/>
    <mergeCell ref="A4:AB4"/>
    <mergeCell ref="A7:AB7"/>
    <mergeCell ref="A8:AB8"/>
    <mergeCell ref="A5:AB5"/>
    <mergeCell ref="A6:AB6"/>
    <mergeCell ref="A14:AB14"/>
    <mergeCell ref="A15:AB15"/>
    <mergeCell ref="A16:AB16"/>
    <mergeCell ref="A17:AB17"/>
    <mergeCell ref="A18:AB18"/>
    <mergeCell ref="A9:AB9"/>
    <mergeCell ref="A10:AB10"/>
    <mergeCell ref="A12:AB12"/>
    <mergeCell ref="A13:AB13"/>
    <mergeCell ref="A11:XFD11"/>
    <mergeCell ref="A31:AB31"/>
    <mergeCell ref="A32:AB32"/>
    <mergeCell ref="A33:AB33"/>
    <mergeCell ref="A34:AB34"/>
    <mergeCell ref="A35:AB35"/>
    <mergeCell ref="A52:AB52"/>
    <mergeCell ref="A53:AB53"/>
    <mergeCell ref="A54:AB54"/>
    <mergeCell ref="A56:AB56"/>
    <mergeCell ref="A42:P42"/>
    <mergeCell ref="Q42:AB42"/>
    <mergeCell ref="C45:P45"/>
    <mergeCell ref="A45:B45"/>
    <mergeCell ref="C43:P43"/>
    <mergeCell ref="C44:P44"/>
    <mergeCell ref="A44:B44"/>
    <mergeCell ref="A43:B43"/>
    <mergeCell ref="Q43:AA43"/>
    <mergeCell ref="Q44:AA44"/>
    <mergeCell ref="Q45:AA45"/>
    <mergeCell ref="A63:AB63"/>
    <mergeCell ref="A64:AB64"/>
    <mergeCell ref="A65:AB65"/>
    <mergeCell ref="A66:AB66"/>
    <mergeCell ref="A67:AB67"/>
    <mergeCell ref="A58:AB58"/>
    <mergeCell ref="A59:AB59"/>
    <mergeCell ref="A60:AB60"/>
    <mergeCell ref="A61:AB61"/>
    <mergeCell ref="A62:AB62"/>
    <mergeCell ref="A73:AB73"/>
    <mergeCell ref="A74:AB74"/>
    <mergeCell ref="A75:AB75"/>
    <mergeCell ref="A76:AB76"/>
    <mergeCell ref="A77:AB77"/>
    <mergeCell ref="A68:AB68"/>
    <mergeCell ref="A69:AB69"/>
    <mergeCell ref="A70:AB70"/>
    <mergeCell ref="A71:AB71"/>
    <mergeCell ref="A72:AB72"/>
    <mergeCell ref="A83:AB83"/>
    <mergeCell ref="A84:AB84"/>
    <mergeCell ref="A85:AB85"/>
    <mergeCell ref="A86:N86"/>
    <mergeCell ref="B87:H87"/>
    <mergeCell ref="N87:P87"/>
    <mergeCell ref="R87:S87"/>
    <mergeCell ref="A78:AB78"/>
    <mergeCell ref="A79:AB79"/>
    <mergeCell ref="A80:AB80"/>
    <mergeCell ref="A81:AB81"/>
    <mergeCell ref="A82:AB82"/>
    <mergeCell ref="B88:H88"/>
    <mergeCell ref="A89:J89"/>
    <mergeCell ref="A90:J90"/>
    <mergeCell ref="N89:P89"/>
    <mergeCell ref="R89:S89"/>
    <mergeCell ref="N90:P90"/>
    <mergeCell ref="R90:S90"/>
    <mergeCell ref="N91:P91"/>
    <mergeCell ref="R91:S91"/>
  </mergeCells>
  <pageMargins left="0.23622047244094491" right="0.23622047244094491" top="0.74803149606299213" bottom="0.74803149606299213" header="0.31496062992125984" footer="0.31496062992125984"/>
  <pageSetup paperSize="9" scale="69" fitToHeight="0" orientation="landscape" verticalDpi="300" r:id="rId1"/>
  <rowBreaks count="3" manualBreakCount="3">
    <brk id="14" max="16383" man="1"/>
    <brk id="23" max="16383" man="1"/>
    <brk id="58" max="16383" man="1"/>
  </rowBreaks>
  <colBreaks count="1" manualBreakCount="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view="pageBreakPreview" zoomScale="90" zoomScaleNormal="100" zoomScaleSheetLayoutView="90" workbookViewId="0">
      <selection sqref="A1:D14"/>
    </sheetView>
  </sheetViews>
  <sheetFormatPr defaultColWidth="9.140625" defaultRowHeight="18" x14ac:dyDescent="0.25"/>
  <cols>
    <col min="1" max="1" width="9.42578125" style="44" customWidth="1"/>
    <col min="2" max="2" width="12.5703125" style="2" customWidth="1"/>
    <col min="3" max="3" width="88.5703125" style="2" customWidth="1"/>
    <col min="4" max="4" width="20.140625" style="43" customWidth="1"/>
    <col min="5" max="16384" width="9.140625" style="2"/>
  </cols>
  <sheetData>
    <row r="1" spans="1:4" ht="21" thickBot="1" x14ac:dyDescent="0.35">
      <c r="A1" s="171" t="s">
        <v>182</v>
      </c>
      <c r="B1" s="172"/>
      <c r="C1" s="173" t="s">
        <v>43</v>
      </c>
      <c r="D1" s="174"/>
    </row>
    <row r="2" spans="1:4" x14ac:dyDescent="0.25">
      <c r="A2" s="334" t="s">
        <v>44</v>
      </c>
      <c r="B2" s="336" t="s">
        <v>45</v>
      </c>
      <c r="C2" s="338" t="s">
        <v>46</v>
      </c>
      <c r="D2" s="340" t="s">
        <v>47</v>
      </c>
    </row>
    <row r="3" spans="1:4" ht="16.5" customHeight="1" x14ac:dyDescent="0.25">
      <c r="A3" s="335"/>
      <c r="B3" s="337"/>
      <c r="C3" s="339"/>
      <c r="D3" s="341"/>
    </row>
    <row r="4" spans="1:4" ht="20.25" x14ac:dyDescent="0.3">
      <c r="A4" s="333">
        <v>4</v>
      </c>
      <c r="B4" s="175" t="s">
        <v>124</v>
      </c>
      <c r="C4" s="175" t="s">
        <v>120</v>
      </c>
      <c r="D4" s="342" t="s">
        <v>295</v>
      </c>
    </row>
    <row r="5" spans="1:4" ht="20.25" x14ac:dyDescent="0.3">
      <c r="A5" s="333"/>
      <c r="B5" s="175" t="s">
        <v>125</v>
      </c>
      <c r="C5" s="176" t="s">
        <v>31</v>
      </c>
      <c r="D5" s="343"/>
    </row>
    <row r="6" spans="1:4" ht="40.5" x14ac:dyDescent="0.25">
      <c r="A6" s="177">
        <v>4</v>
      </c>
      <c r="B6" s="178" t="s">
        <v>80</v>
      </c>
      <c r="C6" s="179" t="s">
        <v>151</v>
      </c>
      <c r="D6" s="180" t="s">
        <v>296</v>
      </c>
    </row>
    <row r="7" spans="1:4" ht="40.5" x14ac:dyDescent="0.25">
      <c r="A7" s="177">
        <v>6</v>
      </c>
      <c r="B7" s="181" t="s">
        <v>216</v>
      </c>
      <c r="C7" s="181" t="s">
        <v>154</v>
      </c>
      <c r="D7" s="180" t="s">
        <v>123</v>
      </c>
    </row>
    <row r="8" spans="1:4" ht="40.5" x14ac:dyDescent="0.25">
      <c r="A8" s="177">
        <v>8</v>
      </c>
      <c r="B8" s="182" t="s">
        <v>217</v>
      </c>
      <c r="C8" s="182" t="s">
        <v>156</v>
      </c>
      <c r="D8" s="180" t="s">
        <v>123</v>
      </c>
    </row>
    <row r="9" spans="1:4" ht="40.5" x14ac:dyDescent="0.25">
      <c r="A9" s="177">
        <v>8</v>
      </c>
      <c r="B9" s="181" t="s">
        <v>222</v>
      </c>
      <c r="C9" s="183" t="s">
        <v>160</v>
      </c>
      <c r="D9" s="180" t="s">
        <v>123</v>
      </c>
    </row>
    <row r="10" spans="1:4" ht="20.25" x14ac:dyDescent="0.3">
      <c r="A10" s="171"/>
      <c r="B10" s="184"/>
      <c r="C10" s="185"/>
      <c r="D10" s="174"/>
    </row>
    <row r="11" spans="1:4" ht="20.25" x14ac:dyDescent="0.3">
      <c r="A11" s="171"/>
      <c r="B11" s="186" t="s">
        <v>1</v>
      </c>
      <c r="C11" s="187"/>
      <c r="D11" s="174"/>
    </row>
    <row r="12" spans="1:4" ht="20.25" x14ac:dyDescent="0.3">
      <c r="A12" s="171"/>
      <c r="B12" s="188" t="s">
        <v>298</v>
      </c>
      <c r="C12" s="172"/>
      <c r="D12" s="174"/>
    </row>
    <row r="13" spans="1:4" ht="20.25" x14ac:dyDescent="0.3">
      <c r="A13" s="171"/>
      <c r="B13" s="188" t="s">
        <v>299</v>
      </c>
      <c r="C13" s="172"/>
      <c r="D13" s="174"/>
    </row>
    <row r="14" spans="1:4" ht="20.25" x14ac:dyDescent="0.3">
      <c r="A14" s="171"/>
      <c r="B14" s="188" t="s">
        <v>300</v>
      </c>
      <c r="C14" s="172"/>
      <c r="D14" s="174"/>
    </row>
    <row r="15" spans="1:4" x14ac:dyDescent="0.25">
      <c r="B15" s="42"/>
    </row>
  </sheetData>
  <mergeCells count="6">
    <mergeCell ref="A4:A5"/>
    <mergeCell ref="A2:A3"/>
    <mergeCell ref="B2:B3"/>
    <mergeCell ref="C2:C3"/>
    <mergeCell ref="D2:D3"/>
    <mergeCell ref="D4:D5"/>
  </mergeCells>
  <phoneticPr fontId="16" type="noConversion"/>
  <pageMargins left="0.7" right="0.7" top="0.75" bottom="0.75" header="0.3" footer="0.3"/>
  <pageSetup paperSize="9" scale="66"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view="pageBreakPreview" zoomScale="85" zoomScaleNormal="100" zoomScaleSheetLayoutView="85" workbookViewId="0">
      <selection activeCell="I13" sqref="I13"/>
    </sheetView>
  </sheetViews>
  <sheetFormatPr defaultColWidth="9.140625" defaultRowHeight="18" x14ac:dyDescent="0.25"/>
  <cols>
    <col min="1" max="1" width="12.140625" style="9" customWidth="1"/>
    <col min="2" max="2" width="80.140625" style="9" customWidth="1"/>
    <col min="3" max="3" width="30.5703125" style="9" customWidth="1"/>
    <col min="4" max="4" width="21.140625" style="9" customWidth="1"/>
    <col min="5" max="5" width="13.140625" style="9" customWidth="1"/>
    <col min="6" max="7" width="13.85546875" style="9" customWidth="1"/>
    <col min="8" max="16384" width="9.140625" style="9"/>
  </cols>
  <sheetData>
    <row r="1" spans="1:7" s="38" customFormat="1" x14ac:dyDescent="0.25"/>
    <row r="2" spans="1:7" x14ac:dyDescent="0.25">
      <c r="A2" s="33" t="s">
        <v>48</v>
      </c>
    </row>
    <row r="4" spans="1:7" ht="33" customHeight="1" x14ac:dyDescent="0.25">
      <c r="A4" s="54" t="s">
        <v>49</v>
      </c>
      <c r="B4" s="54" t="s">
        <v>50</v>
      </c>
      <c r="C4" s="54" t="s">
        <v>51</v>
      </c>
      <c r="D4" s="54" t="s">
        <v>52</v>
      </c>
      <c r="E4" s="54" t="s">
        <v>53</v>
      </c>
      <c r="F4" s="54" t="s">
        <v>54</v>
      </c>
      <c r="G4" s="54"/>
    </row>
    <row r="5" spans="1:7" x14ac:dyDescent="0.25">
      <c r="A5" s="54"/>
      <c r="B5" s="54"/>
      <c r="C5" s="54"/>
      <c r="D5" s="54"/>
      <c r="E5" s="54"/>
      <c r="F5" s="39" t="s">
        <v>8</v>
      </c>
      <c r="G5" s="39" t="s">
        <v>55</v>
      </c>
    </row>
    <row r="6" spans="1:7" s="40" customFormat="1" ht="39" customHeight="1" x14ac:dyDescent="0.25">
      <c r="A6" s="78" t="s">
        <v>80</v>
      </c>
      <c r="B6" s="82" t="s">
        <v>151</v>
      </c>
      <c r="C6" s="82" t="s">
        <v>303</v>
      </c>
      <c r="D6" s="133" t="s">
        <v>186</v>
      </c>
      <c r="E6" s="167" t="s">
        <v>0</v>
      </c>
      <c r="F6" s="133">
        <v>4</v>
      </c>
      <c r="G6" s="35">
        <f t="shared" ref="G6:G11" si="0">F6*36</f>
        <v>144</v>
      </c>
    </row>
    <row r="7" spans="1:7" s="40" customFormat="1" ht="29.25" customHeight="1" x14ac:dyDescent="0.25">
      <c r="A7" s="127" t="s">
        <v>216</v>
      </c>
      <c r="B7" s="127" t="s">
        <v>154</v>
      </c>
      <c r="C7" s="127" t="s">
        <v>304</v>
      </c>
      <c r="D7" s="133" t="s">
        <v>186</v>
      </c>
      <c r="E7" s="167" t="s">
        <v>56</v>
      </c>
      <c r="F7" s="133">
        <v>3</v>
      </c>
      <c r="G7" s="35">
        <f t="shared" si="0"/>
        <v>108</v>
      </c>
    </row>
    <row r="8" spans="1:7" s="40" customFormat="1" ht="29.25" customHeight="1" x14ac:dyDescent="0.25">
      <c r="A8" s="85" t="s">
        <v>217</v>
      </c>
      <c r="B8" s="85" t="s">
        <v>156</v>
      </c>
      <c r="C8" s="85" t="s">
        <v>305</v>
      </c>
      <c r="D8" s="36" t="s">
        <v>186</v>
      </c>
      <c r="E8" s="57" t="s">
        <v>187</v>
      </c>
      <c r="F8" s="36">
        <v>7</v>
      </c>
      <c r="G8" s="35">
        <v>252</v>
      </c>
    </row>
    <row r="9" spans="1:7" ht="24.75" customHeight="1" x14ac:dyDescent="0.25">
      <c r="A9" s="49" t="s">
        <v>222</v>
      </c>
      <c r="B9" s="168" t="s">
        <v>160</v>
      </c>
      <c r="C9" s="85" t="s">
        <v>304</v>
      </c>
      <c r="D9" s="36" t="s">
        <v>186</v>
      </c>
      <c r="E9" s="100">
        <v>8</v>
      </c>
      <c r="F9" s="100">
        <v>7</v>
      </c>
      <c r="G9" s="100">
        <f>F9*36</f>
        <v>252</v>
      </c>
    </row>
    <row r="10" spans="1:7" ht="39" customHeight="1" x14ac:dyDescent="0.25">
      <c r="A10" s="78" t="s">
        <v>162</v>
      </c>
      <c r="B10" s="82" t="s">
        <v>81</v>
      </c>
      <c r="C10" s="134" t="s">
        <v>301</v>
      </c>
      <c r="D10" s="133" t="s">
        <v>186</v>
      </c>
      <c r="E10" s="35">
        <v>6</v>
      </c>
      <c r="F10" s="35">
        <v>2</v>
      </c>
      <c r="G10" s="35">
        <f t="shared" si="0"/>
        <v>72</v>
      </c>
    </row>
    <row r="11" spans="1:7" ht="39.75" customHeight="1" x14ac:dyDescent="0.25">
      <c r="A11" s="78" t="s">
        <v>162</v>
      </c>
      <c r="B11" s="82" t="s">
        <v>81</v>
      </c>
      <c r="C11" s="134" t="s">
        <v>302</v>
      </c>
      <c r="D11" s="133" t="s">
        <v>186</v>
      </c>
      <c r="E11" s="35">
        <v>6</v>
      </c>
      <c r="F11" s="35">
        <v>2</v>
      </c>
      <c r="G11" s="35">
        <f t="shared" si="0"/>
        <v>72</v>
      </c>
    </row>
    <row r="12" spans="1:7" ht="39.75" customHeight="1" x14ac:dyDescent="0.25">
      <c r="A12" s="78" t="s">
        <v>162</v>
      </c>
      <c r="B12" s="82" t="s">
        <v>81</v>
      </c>
      <c r="C12" s="134" t="s">
        <v>306</v>
      </c>
      <c r="D12" s="133" t="s">
        <v>186</v>
      </c>
      <c r="E12" s="35">
        <v>6</v>
      </c>
      <c r="F12" s="35">
        <v>2</v>
      </c>
      <c r="G12" s="35">
        <v>72</v>
      </c>
    </row>
    <row r="13" spans="1:7" ht="29.25" customHeight="1" x14ac:dyDescent="0.25">
      <c r="A13" s="34"/>
      <c r="B13" s="54" t="s">
        <v>12</v>
      </c>
      <c r="C13" s="53"/>
      <c r="D13" s="52"/>
      <c r="E13" s="52"/>
      <c r="F13" s="58">
        <f>SUM(F6:F11)</f>
        <v>25</v>
      </c>
      <c r="G13" s="58">
        <f>SUM(G6:G12)</f>
        <v>972</v>
      </c>
    </row>
  </sheetData>
  <pageMargins left="0.7" right="0.7" top="0.75" bottom="0.75" header="0.3" footer="0.3"/>
  <pageSetup paperSize="9" scale="7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'6. практика'!Область_печати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2024-05-31T09:47:38Z</cp:lastPrinted>
  <dcterms:created xsi:type="dcterms:W3CDTF">2017-12-21T08:00:33Z</dcterms:created>
  <dcterms:modified xsi:type="dcterms:W3CDTF">2024-10-15T08:08:01Z</dcterms:modified>
</cp:coreProperties>
</file>