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4-2025\"/>
    </mc:Choice>
  </mc:AlternateContent>
  <xr:revisionPtr revIDLastSave="0" documentId="13_ncr:1_{6641B0D8-DC19-4E22-B9D9-081BFE91F9BC}" xr6:coauthVersionLast="45" xr6:coauthVersionMax="45" xr10:uidLastSave="{00000000-0000-0000-0000-000000000000}"/>
  <bookViews>
    <workbookView xWindow="-120" yWindow="-120" windowWidth="29040" windowHeight="15840" firstSheet="2" activeTab="2"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процесса'!$A$1:$Z$91</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4" i="7" l="1"/>
  <c r="Q24" i="7"/>
  <c r="J24" i="7"/>
  <c r="F13" i="5" l="1"/>
  <c r="F14" i="5"/>
  <c r="F5" i="5"/>
  <c r="Y70" i="8"/>
  <c r="V70" i="8"/>
  <c r="AB55" i="8"/>
  <c r="V74" i="7"/>
  <c r="V70" i="7"/>
  <c r="V69" i="7"/>
  <c r="V65" i="7"/>
  <c r="V50" i="7"/>
  <c r="V47" i="7"/>
  <c r="V43" i="7"/>
  <c r="V33" i="7"/>
  <c r="V32" i="7"/>
  <c r="Q87" i="7"/>
  <c r="R87" i="7"/>
  <c r="S87" i="7"/>
  <c r="T87" i="7"/>
  <c r="U87" i="7"/>
  <c r="V87" i="7"/>
  <c r="W87" i="7"/>
  <c r="P87" i="7"/>
  <c r="Q86" i="7"/>
  <c r="R86" i="7"/>
  <c r="S86" i="7"/>
  <c r="T86" i="7"/>
  <c r="U86" i="7"/>
  <c r="V86" i="7"/>
  <c r="W86" i="7"/>
  <c r="P86" i="7"/>
  <c r="M75" i="7"/>
  <c r="G75" i="7" s="1"/>
  <c r="Z75" i="7" s="1"/>
  <c r="W57" i="7"/>
  <c r="U80" i="7"/>
  <c r="U61" i="7"/>
  <c r="U60" i="7"/>
  <c r="U59" i="7"/>
  <c r="U58" i="7"/>
  <c r="U54" i="7"/>
  <c r="U53" i="7"/>
  <c r="U33" i="7"/>
  <c r="U32" i="7"/>
  <c r="V72" i="8" l="1"/>
  <c r="Q72" i="8"/>
  <c r="J50" i="7" l="1"/>
  <c r="I50" i="7" s="1"/>
  <c r="G50" i="7" s="1"/>
  <c r="Z50" i="7" s="1"/>
  <c r="R49" i="7"/>
  <c r="J49" i="7" s="1"/>
  <c r="I49" i="7" s="1"/>
  <c r="G49" i="7" s="1"/>
  <c r="Z49" i="7" s="1"/>
  <c r="V50" i="8"/>
  <c r="Y29" i="7"/>
  <c r="R39" i="7" l="1"/>
  <c r="R38" i="7"/>
  <c r="R42" i="7"/>
  <c r="S39" i="7"/>
  <c r="R48" i="7"/>
  <c r="R78" i="7"/>
  <c r="R46" i="7"/>
  <c r="S78" i="7"/>
  <c r="R34" i="7"/>
  <c r="S42" i="7"/>
  <c r="S38" i="7"/>
  <c r="S45" i="7"/>
  <c r="T44" i="7"/>
  <c r="T36" i="7" s="1"/>
  <c r="V73" i="7"/>
  <c r="S35" i="7"/>
  <c r="J35" i="7" s="1"/>
  <c r="I35" i="7" s="1"/>
  <c r="G35" i="7" s="1"/>
  <c r="Z35" i="7" s="1"/>
  <c r="R31" i="7"/>
  <c r="R30" i="7" s="1"/>
  <c r="S37" i="7"/>
  <c r="J37" i="7" s="1"/>
  <c r="M76" i="7"/>
  <c r="G76" i="7" s="1"/>
  <c r="Z76" i="7" s="1"/>
  <c r="H30" i="7"/>
  <c r="K30" i="7"/>
  <c r="L30" i="7"/>
  <c r="M30" i="7"/>
  <c r="N30" i="7"/>
  <c r="O30" i="7"/>
  <c r="P30" i="7"/>
  <c r="Q30" i="7"/>
  <c r="W30" i="7"/>
  <c r="H36" i="7"/>
  <c r="K36" i="7"/>
  <c r="L36" i="7"/>
  <c r="M36" i="7"/>
  <c r="N36" i="7"/>
  <c r="O36" i="7"/>
  <c r="P36" i="7"/>
  <c r="Q36" i="7"/>
  <c r="U36" i="7"/>
  <c r="W36" i="7"/>
  <c r="P73" i="7"/>
  <c r="Q73" i="7"/>
  <c r="R73" i="7"/>
  <c r="S73" i="7"/>
  <c r="T73" i="7"/>
  <c r="U73" i="7"/>
  <c r="W73" i="7"/>
  <c r="H73" i="7"/>
  <c r="K73" i="7"/>
  <c r="L73" i="7"/>
  <c r="M73" i="7"/>
  <c r="N73" i="7"/>
  <c r="O73" i="7"/>
  <c r="I37" i="7"/>
  <c r="G37" i="7" s="1"/>
  <c r="Z37" i="7" s="1"/>
  <c r="P20" i="7"/>
  <c r="Q25" i="7"/>
  <c r="P25" i="7"/>
  <c r="S41" i="7"/>
  <c r="R41" i="7"/>
  <c r="J42" i="7"/>
  <c r="I42" i="7" s="1"/>
  <c r="G42" i="7" s="1"/>
  <c r="Z42" i="7" s="1"/>
  <c r="J31" i="7" l="1"/>
  <c r="J44" i="7"/>
  <c r="I44" i="7" s="1"/>
  <c r="G44" i="7" s="1"/>
  <c r="Z44" i="7" s="1"/>
  <c r="J41" i="7"/>
  <c r="I41" i="7" s="1"/>
  <c r="G41" i="7" s="1"/>
  <c r="Z41" i="7" s="1"/>
  <c r="J74" i="7"/>
  <c r="J73" i="7" s="1"/>
  <c r="J43" i="7"/>
  <c r="I43" i="7" s="1"/>
  <c r="G43" i="7" s="1"/>
  <c r="Z43" i="7" s="1"/>
  <c r="I74" i="7"/>
  <c r="J34" i="7"/>
  <c r="I34" i="7" s="1"/>
  <c r="G34" i="7" s="1"/>
  <c r="Z34" i="7" s="1"/>
  <c r="S46" i="7"/>
  <c r="S79" i="7"/>
  <c r="S40" i="7"/>
  <c r="S33" i="7"/>
  <c r="S32" i="7"/>
  <c r="I73" i="7" l="1"/>
  <c r="G74" i="7"/>
  <c r="S30" i="7"/>
  <c r="S36" i="7"/>
  <c r="J70" i="7"/>
  <c r="I70" i="7" s="1"/>
  <c r="G70" i="7" s="1"/>
  <c r="Z70" i="7" s="1"/>
  <c r="G73" i="7" l="1"/>
  <c r="Z74" i="7"/>
  <c r="J48" i="7"/>
  <c r="I48" i="7" s="1"/>
  <c r="G48" i="7" s="1"/>
  <c r="Z48" i="7" s="1"/>
  <c r="F6" i="5" l="1"/>
  <c r="F8" i="5"/>
  <c r="F9" i="5"/>
  <c r="F10" i="5"/>
  <c r="F11" i="5"/>
  <c r="F12" i="5"/>
  <c r="F15" i="5"/>
  <c r="F16" i="5"/>
  <c r="F17" i="5"/>
  <c r="T54" i="7"/>
  <c r="T61" i="7"/>
  <c r="U30" i="7" l="1"/>
  <c r="T80" i="7"/>
  <c r="T58" i="7"/>
  <c r="J46" i="7"/>
  <c r="I46" i="7" s="1"/>
  <c r="G46" i="7" s="1"/>
  <c r="Z46" i="7" s="1"/>
  <c r="G18" i="5" l="1"/>
  <c r="T88" i="7"/>
  <c r="V88" i="7"/>
  <c r="M83" i="7"/>
  <c r="G83" i="7" s="1"/>
  <c r="Z83" i="7" s="1"/>
  <c r="M82" i="7"/>
  <c r="G82" i="7" s="1"/>
  <c r="Z82" i="7" s="1"/>
  <c r="M81" i="7"/>
  <c r="G81" i="7" s="1"/>
  <c r="Z81" i="7" s="1"/>
  <c r="M55" i="7"/>
  <c r="G55" i="7" s="1"/>
  <c r="Z55" i="7" s="1"/>
  <c r="R88" i="7" l="1"/>
  <c r="Q88" i="7"/>
  <c r="P88" i="7"/>
  <c r="T53" i="7"/>
  <c r="T59" i="7" l="1"/>
  <c r="H77" i="7"/>
  <c r="K77" i="7"/>
  <c r="L77" i="7"/>
  <c r="M77" i="7"/>
  <c r="N77" i="7"/>
  <c r="O77" i="7"/>
  <c r="P77" i="7"/>
  <c r="Q77" i="7"/>
  <c r="V77" i="7"/>
  <c r="W77" i="7"/>
  <c r="G85" i="7"/>
  <c r="T60" i="7"/>
  <c r="S77" i="7"/>
  <c r="M63" i="7" l="1"/>
  <c r="G63" i="7" s="1"/>
  <c r="Z63" i="7" s="1"/>
  <c r="J80" i="7"/>
  <c r="I80" i="7" s="1"/>
  <c r="G80" i="7" s="1"/>
  <c r="Z80" i="7" s="1"/>
  <c r="V68" i="7" l="1"/>
  <c r="J65" i="7"/>
  <c r="I65" i="7" s="1"/>
  <c r="M72" i="7"/>
  <c r="G72" i="7" s="1"/>
  <c r="Z72" i="7" s="1"/>
  <c r="J39" i="7"/>
  <c r="I39" i="7" s="1"/>
  <c r="G39" i="7" s="1"/>
  <c r="Z39" i="7" s="1"/>
  <c r="R79" i="7"/>
  <c r="H68" i="7"/>
  <c r="K68" i="7"/>
  <c r="L68" i="7"/>
  <c r="N68" i="7"/>
  <c r="O68" i="7"/>
  <c r="P68" i="7"/>
  <c r="Q68" i="7"/>
  <c r="R68" i="7"/>
  <c r="S68" i="7"/>
  <c r="T68" i="7"/>
  <c r="H64" i="7"/>
  <c r="K64" i="7"/>
  <c r="L64" i="7"/>
  <c r="N64" i="7"/>
  <c r="O64" i="7"/>
  <c r="P64" i="7"/>
  <c r="Q64" i="7"/>
  <c r="R64" i="7"/>
  <c r="S64" i="7"/>
  <c r="T64" i="7"/>
  <c r="U64" i="7"/>
  <c r="H57" i="7"/>
  <c r="K57" i="7"/>
  <c r="L57" i="7"/>
  <c r="N57" i="7"/>
  <c r="O57" i="7"/>
  <c r="P57" i="7"/>
  <c r="Q57" i="7"/>
  <c r="T57" i="7"/>
  <c r="V57" i="7"/>
  <c r="H52" i="7"/>
  <c r="K52" i="7"/>
  <c r="L52" i="7"/>
  <c r="N52" i="7"/>
  <c r="O52" i="7"/>
  <c r="O51" i="7" s="1"/>
  <c r="O29" i="7" s="1"/>
  <c r="P52" i="7"/>
  <c r="Q52" i="7"/>
  <c r="T52" i="7"/>
  <c r="V52" i="7"/>
  <c r="J69" i="7"/>
  <c r="I69" i="7" s="1"/>
  <c r="G69" i="7" s="1"/>
  <c r="Z69" i="7" s="1"/>
  <c r="J59" i="7"/>
  <c r="J60" i="7"/>
  <c r="I60" i="7" s="1"/>
  <c r="G60" i="7" s="1"/>
  <c r="Z60" i="7" s="1"/>
  <c r="J61" i="7"/>
  <c r="I61" i="7" s="1"/>
  <c r="G61" i="7" s="1"/>
  <c r="Z61" i="7" s="1"/>
  <c r="I31" i="7"/>
  <c r="G31" i="7" s="1"/>
  <c r="Z31" i="7" s="1"/>
  <c r="R57" i="7"/>
  <c r="L51" i="7" l="1"/>
  <c r="L29" i="7" s="1"/>
  <c r="Q51" i="7"/>
  <c r="Q29" i="7" s="1"/>
  <c r="H51" i="7"/>
  <c r="H29" i="7" s="1"/>
  <c r="J38" i="7"/>
  <c r="J47" i="7"/>
  <c r="I47" i="7" s="1"/>
  <c r="G47" i="7" s="1"/>
  <c r="Z47" i="7" s="1"/>
  <c r="V36" i="7"/>
  <c r="P51" i="7"/>
  <c r="P29" i="7" s="1"/>
  <c r="N51" i="7"/>
  <c r="N29" i="7" s="1"/>
  <c r="K51" i="7"/>
  <c r="K29" i="7" s="1"/>
  <c r="V64" i="7"/>
  <c r="V51" i="7" s="1"/>
  <c r="W68" i="7"/>
  <c r="R77" i="7"/>
  <c r="J78" i="7"/>
  <c r="J58" i="7"/>
  <c r="I58" i="7" s="1"/>
  <c r="G58" i="7" s="1"/>
  <c r="Z58" i="7" s="1"/>
  <c r="J64" i="7"/>
  <c r="I59" i="7"/>
  <c r="G65" i="7"/>
  <c r="Z65" i="7" s="1"/>
  <c r="I68" i="7"/>
  <c r="J68" i="7"/>
  <c r="M67" i="7"/>
  <c r="G67" i="7" s="1"/>
  <c r="Z67" i="7" s="1"/>
  <c r="V30" i="7"/>
  <c r="J45" i="7"/>
  <c r="I45" i="7" s="1"/>
  <c r="G45" i="7" s="1"/>
  <c r="Z45" i="7" s="1"/>
  <c r="S52" i="7"/>
  <c r="U77" i="7"/>
  <c r="T77" i="7"/>
  <c r="T51" i="7" s="1"/>
  <c r="V29" i="7" l="1"/>
  <c r="I38" i="7"/>
  <c r="J57" i="7"/>
  <c r="U88" i="7"/>
  <c r="G87" i="7"/>
  <c r="M56" i="7"/>
  <c r="U68" i="7"/>
  <c r="M71" i="7"/>
  <c r="M66" i="7"/>
  <c r="M62" i="7"/>
  <c r="G62" i="7" s="1"/>
  <c r="Z62" i="7" s="1"/>
  <c r="S57" i="7"/>
  <c r="S51" i="7" s="1"/>
  <c r="S29" i="7" s="1"/>
  <c r="W52" i="7"/>
  <c r="J79" i="7"/>
  <c r="I79" i="7" s="1"/>
  <c r="G79" i="7" s="1"/>
  <c r="Z79" i="7" s="1"/>
  <c r="I78" i="7"/>
  <c r="R52" i="7"/>
  <c r="R51" i="7" s="1"/>
  <c r="J54" i="7"/>
  <c r="I54" i="7" s="1"/>
  <c r="G54" i="7" s="1"/>
  <c r="Z54" i="7" s="1"/>
  <c r="U57" i="7"/>
  <c r="W64" i="7"/>
  <c r="J53" i="7"/>
  <c r="U52" i="7"/>
  <c r="G59" i="7"/>
  <c r="Z59" i="7" s="1"/>
  <c r="I57" i="7"/>
  <c r="I64" i="7"/>
  <c r="P28" i="7"/>
  <c r="P27" i="7"/>
  <c r="P26" i="7"/>
  <c r="W51" i="7" l="1"/>
  <c r="W29" i="7" s="1"/>
  <c r="G71" i="7"/>
  <c r="Z71" i="7" s="1"/>
  <c r="U51" i="7"/>
  <c r="U29" i="7" s="1"/>
  <c r="G38" i="7"/>
  <c r="Z38" i="7" s="1"/>
  <c r="J77" i="7"/>
  <c r="W88" i="7"/>
  <c r="G57" i="7"/>
  <c r="S88" i="7"/>
  <c r="G86" i="7"/>
  <c r="G88" i="7" s="1"/>
  <c r="G66" i="7"/>
  <c r="M64" i="7"/>
  <c r="G56" i="7"/>
  <c r="Z56" i="7" s="1"/>
  <c r="M52" i="7"/>
  <c r="I53" i="7"/>
  <c r="J52" i="7"/>
  <c r="G78" i="7"/>
  <c r="I77" i="7"/>
  <c r="F18" i="5"/>
  <c r="M57" i="7"/>
  <c r="Q19" i="7"/>
  <c r="Q21" i="7"/>
  <c r="Q20" i="7"/>
  <c r="Q18" i="7"/>
  <c r="Q28" i="7"/>
  <c r="I28" i="7" s="1"/>
  <c r="G28" i="7" s="1"/>
  <c r="Q27" i="7"/>
  <c r="Q26" i="7"/>
  <c r="I26" i="7" s="1"/>
  <c r="G26" i="7" s="1"/>
  <c r="Q23" i="7"/>
  <c r="Q22" i="7"/>
  <c r="Q17" i="7"/>
  <c r="Q16" i="7"/>
  <c r="Q15" i="7"/>
  <c r="P23" i="7"/>
  <c r="P22" i="7"/>
  <c r="P21" i="7"/>
  <c r="P19" i="7"/>
  <c r="P18" i="7"/>
  <c r="P17" i="7"/>
  <c r="P16" i="7"/>
  <c r="P15" i="7"/>
  <c r="N14" i="7"/>
  <c r="N13" i="7" s="1"/>
  <c r="J51" i="7" l="1"/>
  <c r="G68" i="7"/>
  <c r="G77" i="7"/>
  <c r="Z78" i="7"/>
  <c r="G64" i="7"/>
  <c r="Z66" i="7"/>
  <c r="G53" i="7"/>
  <c r="I52" i="7"/>
  <c r="I51" i="7" s="1"/>
  <c r="I15" i="7"/>
  <c r="G15" i="7" s="1"/>
  <c r="I19" i="7"/>
  <c r="G19" i="7" s="1"/>
  <c r="I16" i="7"/>
  <c r="G16" i="7" s="1"/>
  <c r="I17" i="7"/>
  <c r="G17" i="7" s="1"/>
  <c r="I25" i="7"/>
  <c r="G25" i="7" s="1"/>
  <c r="I18" i="7"/>
  <c r="G18" i="7" s="1"/>
  <c r="I23" i="7"/>
  <c r="G23" i="7" s="1"/>
  <c r="I20" i="7"/>
  <c r="G20" i="7" s="1"/>
  <c r="Q14" i="7"/>
  <c r="Q13" i="7" s="1"/>
  <c r="M68" i="7"/>
  <c r="M51" i="7" s="1"/>
  <c r="M29" i="7" s="1"/>
  <c r="I21" i="7"/>
  <c r="G21" i="7" s="1"/>
  <c r="I27" i="7"/>
  <c r="G27" i="7" s="1"/>
  <c r="I22" i="7"/>
  <c r="G22" i="7" s="1"/>
  <c r="G52" i="7" l="1"/>
  <c r="G51" i="7" s="1"/>
  <c r="Z53" i="7"/>
  <c r="H14" i="7"/>
  <c r="H13" i="7" s="1"/>
  <c r="J16" i="7"/>
  <c r="J17" i="7"/>
  <c r="J18" i="7"/>
  <c r="J19" i="7"/>
  <c r="J20" i="7"/>
  <c r="J21" i="7"/>
  <c r="J22" i="7"/>
  <c r="J23" i="7"/>
  <c r="J25" i="7"/>
  <c r="J26" i="7"/>
  <c r="J27" i="7"/>
  <c r="J28" i="7"/>
  <c r="J15" i="7"/>
  <c r="M8" i="2"/>
  <c r="M9" i="2"/>
  <c r="M10" i="2"/>
  <c r="M7" i="2"/>
  <c r="D10" i="2"/>
  <c r="F9" i="2"/>
  <c r="T33" i="7"/>
  <c r="J33" i="7" s="1"/>
  <c r="I33" i="7" s="1"/>
  <c r="G33" i="7" s="1"/>
  <c r="Z33" i="7" s="1"/>
  <c r="T32" i="7"/>
  <c r="R40" i="7"/>
  <c r="K14" i="7"/>
  <c r="K13" i="7" s="1"/>
  <c r="L14" i="7"/>
  <c r="L13" i="7" s="1"/>
  <c r="M14" i="7"/>
  <c r="M13" i="7" s="1"/>
  <c r="O14" i="7"/>
  <c r="O13" i="7" s="1"/>
  <c r="R14" i="7"/>
  <c r="S14" i="7"/>
  <c r="S13" i="7" s="1"/>
  <c r="T14" i="7"/>
  <c r="J40" i="7" l="1"/>
  <c r="R36" i="7"/>
  <c r="R29" i="7" s="1"/>
  <c r="R13" i="7" s="1"/>
  <c r="T30" i="7"/>
  <c r="T29" i="7" s="1"/>
  <c r="T13" i="7" s="1"/>
  <c r="J32" i="7"/>
  <c r="J30" i="7" s="1"/>
  <c r="Q91" i="7"/>
  <c r="Q89" i="7"/>
  <c r="P14" i="7"/>
  <c r="P13" i="7" s="1"/>
  <c r="I24" i="7"/>
  <c r="I14" i="7" s="1"/>
  <c r="I40" i="7" l="1"/>
  <c r="J36" i="7"/>
  <c r="J29" i="7" s="1"/>
  <c r="I32" i="7"/>
  <c r="I30" i="7" s="1"/>
  <c r="P89" i="7"/>
  <c r="P91" i="7"/>
  <c r="G24" i="7"/>
  <c r="G14" i="7" s="1"/>
  <c r="J14" i="7"/>
  <c r="J13" i="7" l="1"/>
  <c r="G40" i="7"/>
  <c r="I36" i="7"/>
  <c r="I29" i="7" s="1"/>
  <c r="I13" i="7" s="1"/>
  <c r="G32" i="7"/>
  <c r="W90" i="7"/>
  <c r="W14" i="7"/>
  <c r="V14" i="7"/>
  <c r="V13" i="7" s="1"/>
  <c r="U14" i="7"/>
  <c r="U13" i="7" s="1"/>
  <c r="L11" i="2"/>
  <c r="K11" i="2"/>
  <c r="I11" i="2"/>
  <c r="G11" i="2"/>
  <c r="E11" i="2"/>
  <c r="C11" i="2"/>
  <c r="J10" i="2"/>
  <c r="H10" i="2"/>
  <c r="F10" i="2"/>
  <c r="B10" i="2"/>
  <c r="J9" i="2"/>
  <c r="H9" i="2"/>
  <c r="D9" i="2"/>
  <c r="B9" i="2"/>
  <c r="J8" i="2"/>
  <c r="H8" i="2"/>
  <c r="F8" i="2"/>
  <c r="D8" i="2"/>
  <c r="B8" i="2"/>
  <c r="J7" i="2"/>
  <c r="H7" i="2"/>
  <c r="F7" i="2"/>
  <c r="D7" i="2"/>
  <c r="B7" i="2"/>
  <c r="W13" i="7" l="1"/>
  <c r="G30" i="7"/>
  <c r="Z32" i="7"/>
  <c r="G36" i="7"/>
  <c r="G29" i="7" s="1"/>
  <c r="Y13" i="7" s="1"/>
  <c r="Z40" i="7"/>
  <c r="U91" i="7"/>
  <c r="U89" i="7"/>
  <c r="V89" i="7"/>
  <c r="V91" i="7"/>
  <c r="M11" i="2"/>
  <c r="G90" i="7"/>
  <c r="B11" i="2"/>
  <c r="D11" i="2"/>
  <c r="H11" i="2"/>
  <c r="F11" i="2"/>
  <c r="J11" i="2"/>
  <c r="L91" i="7"/>
  <c r="G13" i="7" l="1"/>
  <c r="Z29" i="7"/>
  <c r="Z13" i="7" s="1"/>
  <c r="S91" i="7"/>
  <c r="S89" i="7"/>
  <c r="R91" i="7"/>
  <c r="R89" i="7"/>
  <c r="W89" i="7"/>
  <c r="W91" i="7"/>
  <c r="K91" i="7"/>
  <c r="H91" i="7"/>
  <c r="O91" i="7"/>
  <c r="N91" i="7" l="1"/>
  <c r="M91" i="7"/>
  <c r="I91" i="7" l="1"/>
  <c r="J91" i="7"/>
  <c r="T91" i="7" l="1"/>
  <c r="T89" i="7"/>
  <c r="G91" i="7"/>
</calcChain>
</file>

<file path=xl/sharedStrings.xml><?xml version="1.0" encoding="utf-8"?>
<sst xmlns="http://schemas.openxmlformats.org/spreadsheetml/2006/main" count="598" uniqueCount="450">
  <si>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</si>
  <si>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</si>
  <si>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</si>
  <si>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</si>
  <si>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</si>
  <si>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</si>
  <si>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</si>
  <si>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</si>
  <si>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</si>
  <si>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</si>
  <si>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</si>
  <si>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</si>
  <si>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</si>
  <si>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</si>
  <si>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</si>
  <si>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</si>
  <si>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</si>
  <si>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</si>
  <si>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</si>
  <si>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</si>
  <si>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</si>
  <si>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</si>
  <si>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</si>
  <si>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</si>
  <si>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</si>
  <si>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</si>
  <si>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</si>
  <si>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</si>
  <si>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</si>
  <si>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</si>
  <si>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</si>
  <si>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</si>
  <si>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</si>
  <si>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</si>
  <si>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</si>
  <si>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</si>
  <si>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</si>
  <si>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</si>
  <si>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</si>
  <si>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</si>
  <si>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</si>
  <si>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</si>
  <si>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</si>
  <si>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</si>
  <si>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</si>
  <si>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</si>
  <si>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</si>
  <si>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</si>
  <si>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</si>
  <si>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</si>
  <si>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</si>
  <si>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</si>
  <si>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</si>
  <si>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</si>
  <si>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</si>
  <si>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6</t>
  </si>
  <si>
    <t>Безопасность жизнедеятельности</t>
  </si>
  <si>
    <t>Иностранный язык в профессиональной 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</si>
  <si>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</si>
  <si>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</si>
  <si>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</si>
  <si>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</si>
  <si>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</si>
  <si>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</si>
  <si>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</si>
  <si>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</si>
  <si>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00</t>
  </si>
  <si>
    <t>Общепрофессиональные дисциплины</t>
  </si>
  <si>
    <t>ОП 01</t>
  </si>
  <si>
    <t>ОП 02</t>
  </si>
  <si>
    <t>ОП 03</t>
  </si>
  <si>
    <t>ОП 04</t>
  </si>
  <si>
    <t>ОП 05</t>
  </si>
  <si>
    <t>ОП 07</t>
  </si>
  <si>
    <t>ПМ 00</t>
  </si>
  <si>
    <t>ПМ 01</t>
  </si>
  <si>
    <t>Выполнение работ по одной или нескольким профессиям рабочих, должностям служащих</t>
  </si>
  <si>
    <t>Всего часов  в неделю</t>
  </si>
  <si>
    <t>в т.ч.</t>
  </si>
  <si>
    <t>Объем образовательной программы</t>
  </si>
  <si>
    <t>Информационные технологии в профессиональной деятельности</t>
  </si>
  <si>
    <t>3. Перечень кабинетов, лабораторий, мастерских и др. для подготовки по профессии / специальности СПО</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</si>
  <si>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</si>
  <si>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</si>
  <si>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</si>
  <si>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</si>
  <si>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</si>
  <si>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</si>
  <si>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</si>
  <si>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</si>
  <si>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</si>
  <si>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2. План учебного процесса</t>
  </si>
  <si>
    <t xml:space="preserve">Русский язык </t>
  </si>
  <si>
    <t>Физика</t>
  </si>
  <si>
    <t>инженерной графики;</t>
  </si>
  <si>
    <t>Лаборатории:</t>
  </si>
  <si>
    <t>IV курс</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</si>
  <si>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</si>
  <si>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</si>
  <si>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</si>
  <si>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</si>
  <si>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</si>
  <si>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</si>
  <si>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</si>
  <si>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Инженерная графика</t>
  </si>
  <si>
    <t>Техническая механика</t>
  </si>
  <si>
    <t>МДК 01.01</t>
  </si>
  <si>
    <t>МДК 04.01</t>
  </si>
  <si>
    <t>МДК 04.02</t>
  </si>
  <si>
    <t>8</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</si>
  <si>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</si>
  <si>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</si>
  <si>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</si>
  <si>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</si>
  <si>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</si>
  <si>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</si>
  <si>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</si>
  <si>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</si>
  <si>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Изменения в структуру образовательной программы не внесены</t>
  </si>
  <si>
    <t>Дипломный проект (работа)</t>
  </si>
  <si>
    <t>с</t>
  </si>
  <si>
    <t>(всего 4нед.)</t>
  </si>
  <si>
    <t>Защита дипломного проекта (работы)</t>
  </si>
  <si>
    <t>2</t>
  </si>
  <si>
    <t>Информатика</t>
  </si>
  <si>
    <t>Обществознание</t>
  </si>
  <si>
    <t>Химия</t>
  </si>
  <si>
    <t>Биология</t>
  </si>
  <si>
    <t>ОП 08</t>
  </si>
  <si>
    <t>ОП 09</t>
  </si>
  <si>
    <t>ОП 10</t>
  </si>
  <si>
    <t>Культура профессионального общения</t>
  </si>
  <si>
    <t>ПП 03</t>
  </si>
  <si>
    <r>
      <t xml:space="preserve">1. Сводные данные по бюджету времени </t>
    </r>
    <r>
      <rPr>
        <i/>
        <sz val="14"/>
        <rFont val="Arial Narrow"/>
        <family val="2"/>
        <charset val="204"/>
      </rPr>
      <t>(в академических часах и неделях)</t>
    </r>
  </si>
  <si>
    <t>Другие формы КТ</t>
  </si>
  <si>
    <t>Аудиторные занятия</t>
  </si>
  <si>
    <t xml:space="preserve">в т.ч. лабораторные и практические занятия </t>
  </si>
  <si>
    <t>Основы бережливого производства</t>
  </si>
  <si>
    <t>Основы финансовой грамотности</t>
  </si>
  <si>
    <t>Общие сведения об инженерных системах</t>
  </si>
  <si>
    <t>Участие в проектировании зданий и сооружений</t>
  </si>
  <si>
    <t>Проектирование зданий и сооружений</t>
  </si>
  <si>
    <t>Проект производства работ</t>
  </si>
  <si>
    <t>Выполнение технологических процессов на объекте капитального строительства</t>
  </si>
  <si>
    <t>Учёт и контроль технологических процессов на объекте капитального строительства</t>
  </si>
  <si>
    <t>Управление деятельностью структурных подразделений при выполнении строительно-монтажных работ, в том числе отделочных работ эксплуатации, ремонте и реконструкции зданий и сооружений</t>
  </si>
  <si>
    <t xml:space="preserve"> ПМ 04</t>
  </si>
  <si>
    <t>Эксплуатация зданий и сооружений</t>
  </si>
  <si>
    <t>Реконструкция зданий и сооружений</t>
  </si>
  <si>
    <t>МДК 05.01</t>
  </si>
  <si>
    <t>Организация технологических процессов на объекте капитального строительства</t>
  </si>
  <si>
    <t>Кабинеты:</t>
  </si>
  <si>
    <t>социально-экономических дисциплин;</t>
  </si>
  <si>
    <t>математики;</t>
  </si>
  <si>
    <t>информатики;</t>
  </si>
  <si>
    <t>технической механики;</t>
  </si>
  <si>
    <t>электротехники.</t>
  </si>
  <si>
    <t>экологических основ природопользования</t>
  </si>
  <si>
    <t>строительных материалов и изделий;</t>
  </si>
  <si>
    <t>инженерных сетей и оборудования территорий, зданий и стройплощадок;</t>
  </si>
  <si>
    <t>экономики организации и предпринимательства;</t>
  </si>
  <si>
    <t>проектно-сметного дела;</t>
  </si>
  <si>
    <t>проектирования зданий и сооружений;</t>
  </si>
  <si>
    <t>эксплуатации зданий и сооружений;</t>
  </si>
  <si>
    <t>реконструкции зданий и сооружений;</t>
  </si>
  <si>
    <t>проектирования производства работ;</t>
  </si>
  <si>
    <t>технологии и организации строительных процессов;</t>
  </si>
  <si>
    <t>безопасности жизнедеятельности и охраны труда;</t>
  </si>
  <si>
    <t>логистики и складского хозяйства;</t>
  </si>
  <si>
    <t>оперативного управления деятельностью структурных подразделений.</t>
  </si>
  <si>
    <t>безопасности жизнедеятельности;</t>
  </si>
  <si>
    <t>испытания строительных материалов и конструкций;</t>
  </si>
  <si>
    <t>информационных технологий в профессиональной деятельности;</t>
  </si>
  <si>
    <t xml:space="preserve">Мастерские: </t>
  </si>
  <si>
    <t>каменных работ, столярно-плотничных работ, отделочных работ.</t>
  </si>
  <si>
    <t>Спортивный зал;</t>
  </si>
  <si>
    <t>библиотека, читальный зал с выходом в интернет;</t>
  </si>
  <si>
    <t>актовый зал.</t>
  </si>
  <si>
    <t>ЭК</t>
  </si>
  <si>
    <t>Производство работ по профессии «Каменщик»</t>
  </si>
  <si>
    <t>ПМ 05</t>
  </si>
  <si>
    <t>Производство работ по профессии «Облицовщик-плиточник»</t>
  </si>
  <si>
    <t>ГИА 00</t>
  </si>
  <si>
    <t>ПМ 03</t>
  </si>
  <si>
    <t>МДК 02.02</t>
  </si>
  <si>
    <t>УП 02</t>
  </si>
  <si>
    <t>ПП 02</t>
  </si>
  <si>
    <t>МДК 03.01</t>
  </si>
  <si>
    <t xml:space="preserve">УП 01 </t>
  </si>
  <si>
    <t>ПП 01</t>
  </si>
  <si>
    <t>МДК 01.02</t>
  </si>
  <si>
    <t>ОДБ 14</t>
  </si>
  <si>
    <t>ОДБ 13</t>
  </si>
  <si>
    <t>ОДБ 12</t>
  </si>
  <si>
    <t>ОДБ 11</t>
  </si>
  <si>
    <t>ОДП 10</t>
  </si>
  <si>
    <t>ОДБ 09</t>
  </si>
  <si>
    <t>ОДБ 08</t>
  </si>
  <si>
    <t>ОДБ 07</t>
  </si>
  <si>
    <t>ОДБ 06</t>
  </si>
  <si>
    <t>ОДП 05</t>
  </si>
  <si>
    <t>ОДБ 04</t>
  </si>
  <si>
    <t>ОДБ 03</t>
  </si>
  <si>
    <t>ОДБ 02</t>
  </si>
  <si>
    <t>ОД 00</t>
  </si>
  <si>
    <t>ОДБ 01</t>
  </si>
  <si>
    <t>Консультации, в т.ч. ИОП</t>
  </si>
  <si>
    <t>Курсовая работа Индивидуальный общеобраз. проект</t>
  </si>
  <si>
    <t>ОП 11</t>
  </si>
  <si>
    <t>Экологические основы природопользования</t>
  </si>
  <si>
    <t>Основы безопасности и защиты Родины</t>
  </si>
  <si>
    <t>ОП 12</t>
  </si>
  <si>
    <t>Обязательная часть циклов ОПОП</t>
  </si>
  <si>
    <t>Основы социологии и политология</t>
  </si>
  <si>
    <t>ОП 13</t>
  </si>
  <si>
    <t>Инженерная геодезия</t>
  </si>
  <si>
    <t>Строительные материалы и изделия</t>
  </si>
  <si>
    <t>Основы предпринимательской деятельности</t>
  </si>
  <si>
    <t>Учебная практика по ПМ 01</t>
  </si>
  <si>
    <t>Производственная практика по ПМ 01</t>
  </si>
  <si>
    <t>МДК 02.03</t>
  </si>
  <si>
    <t>Проектно-сметное дело</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</si>
  <si>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</si>
  <si>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</si>
  <si>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</si>
  <si>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</si>
  <si>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</si>
  <si>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</si>
  <si>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</si>
  <si>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</si>
  <si>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</si>
  <si>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</si>
  <si>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</si>
  <si>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</si>
  <si>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Направаление:</t>
  </si>
  <si>
    <t>Область профессиональной деятельности:</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</si>
  <si>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</si>
  <si>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</si>
  <si>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</si>
  <si>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</si>
  <si>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</si>
  <si>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</si>
  <si>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</si>
  <si>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</si>
  <si>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 xml:space="preserve">Строительство и эксплуатация зданий и сооружений </t>
  </si>
  <si>
    <t>Техника и технологии строительства</t>
  </si>
  <si>
    <t>Техник</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</si>
  <si>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</si>
  <si>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</si>
  <si>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</si>
  <si>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</si>
  <si>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</si>
  <si>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</si>
  <si>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</si>
  <si>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</si>
  <si>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устава ГБПОУ "КБКС"</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</si>
  <si>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</si>
  <si>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</si>
  <si>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</si>
  <si>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</si>
  <si>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</si>
  <si>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</si>
  <si>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</si>
  <si>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</si>
  <si>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</si>
  <si>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</si>
  <si>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</si>
  <si>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</si>
  <si>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</si>
  <si>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</si>
  <si>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</si>
  <si>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Порядок организации самостоятельной работы (в случае наличия) и оценка её результатов:</t>
  </si>
  <si>
    <t>На основании 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введена дисциплина "Основы безопасности и защиты Родины", вместо дисциплины "Основы безопасности жизнедеятельности".</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</si>
  <si>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</si>
  <si>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</si>
  <si>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</si>
  <si>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</si>
  <si>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</si>
  <si>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</si>
  <si>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</si>
  <si>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</si>
  <si>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</si>
  <si>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Описывается процедура проведения ГИА сроки её проведения и условия организации. Уровень заданий, порядок оценки.</t>
  </si>
  <si>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</si>
  <si>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</si>
  <si>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</si>
  <si>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</si>
  <si>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</si>
  <si>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</si>
  <si>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</si>
  <si>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</si>
  <si>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</si>
  <si>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</si>
  <si>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</si>
  <si>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</si>
  <si>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</si>
  <si>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</si>
  <si>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</si>
  <si>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</si>
  <si>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</si>
  <si>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</si>
  <si>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</si>
  <si>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</si>
  <si>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</si>
  <si>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</si>
  <si>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Государственный экзамен</t>
  </si>
  <si>
    <t>Выполнение дипломного проекта (работы)</t>
  </si>
  <si>
    <t>6. Программа базовой подготовки</t>
  </si>
  <si>
    <t>6.1</t>
  </si>
  <si>
    <t>6.2</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</si>
  <si>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08.02.01 "Строительство и эксплуатация зданий и сооружений"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</si>
  <si>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приказа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</si>
  <si>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(действуют с 01.09.2024 г.)</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</si>
  <si>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ная практика организуется в учебных кабинетах или, в соотвествии с договорами, на базовых предприятиях республики. Реализация ППССЗ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</si>
  <si>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инженерной геодезии при производстве работ на строительной площадке;</t>
  </si>
  <si>
    <t>основ геологии;</t>
  </si>
  <si>
    <t>Основы геологии</t>
  </si>
  <si>
    <t>3,4,5,6,7</t>
  </si>
  <si>
    <t>Учебная практика по ПМ 04</t>
  </si>
  <si>
    <t>Производственная практика по ПМ 04</t>
  </si>
  <si>
    <t>УП 04</t>
  </si>
  <si>
    <t>ПП 04</t>
  </si>
  <si>
    <t>Учебная практика по ПМ 03</t>
  </si>
  <si>
    <t>Производственная практика по ПМ 03</t>
  </si>
  <si>
    <t>УП 03</t>
  </si>
  <si>
    <t>МДК 02.01</t>
  </si>
  <si>
    <t>МДК 02.04</t>
  </si>
  <si>
    <t>ЭК - экзамен комплексный</t>
  </si>
  <si>
    <t>приказа Министерство труда и социальной защиты РФ от 10 августа 2023 г. N 661н Об утверждении профессионального стандарта "Каменщик" (действует с 01.09.2024 г.)</t>
  </si>
  <si>
    <t>приказа Министерство труда и социальной защиты РФ от 1 августа 2023 г. N 624н Об утверждении профессионального стандарта "Плиточник" (действует с 01.09.2024 г.)</t>
  </si>
  <si>
    <t>Учебная практика "Облицовщик-плиточник"</t>
  </si>
  <si>
    <t>4К</t>
  </si>
  <si>
    <t>4Кв</t>
  </si>
  <si>
    <t>6Кв</t>
  </si>
  <si>
    <t>Осуществлять кладку, ремонт и реконструкцию каменных конструкций зданий и сооружений промышленного и гражданского назначения</t>
  </si>
  <si>
    <t>Осуществлять облицовку внутренних и наружных, горизонтальных и вертикальных поверхностей зданий и сооружений различными видами плиток защитного и декоративного назначения</t>
  </si>
  <si>
    <t>Формируемые компетенции:</t>
  </si>
  <si>
    <t xml:space="preserve">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08.02.01 "Строительство и эксплуатация зданий и сооружений". Государственная итоговая аттестация проводится в форме  защиты дипломной работы (проекта) и демонстрационного экзамена, по результатам которого присваивается квалификация "Техник". </t>
  </si>
  <si>
    <t>Дипломное проектирование:</t>
  </si>
  <si>
    <t xml:space="preserve">по </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</si>
  <si>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97,7% от объема учебных циклов образовательной программы, следовательно, самостоятельная работа обучающихся составляет 2,3%.</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</si>
  <si>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</si>
  <si>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1, 2</t>
  </si>
  <si>
    <t>Учебная практика по ПМ 02</t>
  </si>
  <si>
    <t>Производственная практика по ПМ 02</t>
  </si>
  <si>
    <t>Производственная</t>
  </si>
  <si>
    <t xml:space="preserve">Учебная </t>
  </si>
  <si>
    <t>Родной язык и литература</t>
  </si>
  <si>
    <t>При изучении дисциплины "Родной язык и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"Русский (родной) язык и литература", "Кабардино-черкесский (родной) язык и литература , "Карачаево-балкарский (родной) язык и литература".</t>
  </si>
  <si>
    <t>Производство работ по профессии «Монтажник каркасно-обшивных конструкцийк»</t>
  </si>
  <si>
    <t>приказа Министерства труда и социальной защитыРФ от 15 июня 2020 г. N 339н "Об утверждении профессионального стандарта "Монтажник каркасно-обшивных конструкций"</t>
  </si>
  <si>
    <t>Учебная практика "Монтажник"</t>
  </si>
  <si>
    <t>6м</t>
  </si>
  <si>
    <t>ТО - 17 нед.</t>
  </si>
  <si>
    <t>ТО - 22 нед., ПА - 2 нед</t>
  </si>
  <si>
    <t>5. Государственная  (итоговая) аттестация:</t>
  </si>
  <si>
    <t>ДзК</t>
  </si>
  <si>
    <t>ДзК - комплексный дифференцированный зачёт</t>
  </si>
  <si>
    <t>ПМ 02</t>
  </si>
  <si>
    <t>Эм</t>
  </si>
  <si>
    <t>Выполнение работ по профессии "Монтажник каркасно-обшивных конструкций"</t>
  </si>
  <si>
    <t>Осуществлять устройство ограждающих конструкций, ремонт, реконструкцию и отделку внутренних и наружных 
поверхностей зданий и сооружений с применением комплектных систем сухого строительства</t>
  </si>
  <si>
    <t>ОП 06</t>
  </si>
  <si>
    <t>ТО - 18 нед., УП - 4 нед., ПА - 2 нед</t>
  </si>
  <si>
    <t>История России</t>
  </si>
  <si>
    <t>СГ 00</t>
  </si>
  <si>
    <t>Социально-гуманитарный цикл</t>
  </si>
  <si>
    <t>СГ 01</t>
  </si>
  <si>
    <t>СГ 02</t>
  </si>
  <si>
    <t>СГ 03</t>
  </si>
  <si>
    <t>СГ 04</t>
  </si>
  <si>
    <t>СГ 05</t>
  </si>
  <si>
    <t>Математические методы решения прикладных профессиональных задач</t>
  </si>
  <si>
    <t>Основы электротехники</t>
  </si>
  <si>
    <t>ОП 14</t>
  </si>
  <si>
    <t>Экономика отрали</t>
  </si>
  <si>
    <t>Составление и оформление проектной документации объекта капитального строительства</t>
  </si>
  <si>
    <t>Организация и управление технологическими процессами на объектах капитального строительства</t>
  </si>
  <si>
    <t>Обеспечение деятельности структурных подразделений при выполнении строительных работ на объектах капитального строительства, ремонта и реконструкции зданий</t>
  </si>
  <si>
    <t>Организация работ при эксплуатации зданий и сооружений</t>
  </si>
  <si>
    <t>Техническое сопровождение информационного моделирования объекта капитального строительства</t>
  </si>
  <si>
    <t>Технологии информационного моделирования капитального строительства в организации</t>
  </si>
  <si>
    <t>УП 05</t>
  </si>
  <si>
    <t>Учебная практика по ПМ 05</t>
  </si>
  <si>
    <t>МДК 06.01</t>
  </si>
  <si>
    <t>МДК 06.02</t>
  </si>
  <si>
    <t>МДК 06.03</t>
  </si>
  <si>
    <t>УП 06.01</t>
  </si>
  <si>
    <t>УП 06.02</t>
  </si>
  <si>
    <t>УП 06.03</t>
  </si>
  <si>
    <t>ПМ 06</t>
  </si>
  <si>
    <t>8мК</t>
  </si>
  <si>
    <t>приказа Минпросвещения России от 25 июня 2024 г. N 442 "Об утверждении федерального образовательного стандарта среднего профессионального образования 08.02.01 "Строительство и эксплуатация зданий и сооружений"</t>
  </si>
  <si>
    <t>УПЦ</t>
  </si>
  <si>
    <t>Объём ОП</t>
  </si>
  <si>
    <t>Обяз. часть, %</t>
  </si>
  <si>
    <t>Вариат. часть, %</t>
  </si>
  <si>
    <t>СГЦ</t>
  </si>
  <si>
    <t>ОПЦ</t>
  </si>
  <si>
    <t>ООЦ</t>
  </si>
  <si>
    <t>ПЦ</t>
  </si>
  <si>
    <t>Структура образовательной программы</t>
  </si>
  <si>
    <t>ВСЕГО</t>
  </si>
  <si>
    <t>Обязательная часть</t>
  </si>
  <si>
    <t>Вариативная часть</t>
  </si>
  <si>
    <t>Обязательная часть ОП:</t>
  </si>
  <si>
    <t>Социально-гуматитарный цикл</t>
  </si>
  <si>
    <t>Вариативная часть ОП, в том числе добавленные дисциплины:</t>
  </si>
  <si>
    <t>не менее  30%</t>
  </si>
  <si>
    <t xml:space="preserve"> 2052, без ГИА</t>
  </si>
  <si>
    <t>Осуществлять профессиональную деятельность на основе знаний о строительных материалах и изделиях. Является базой для изучения профессиональных модулей: ПМ 04, ПМ 06</t>
  </si>
  <si>
    <t>Осуществлять профессиональную деятельность на основе знаний о геологии. Является базой для изучения профессионального модуля ПМ 02</t>
  </si>
  <si>
    <t>Сводные данные по объему и структуре образовательной программы</t>
  </si>
  <si>
    <t>Структура ОП</t>
  </si>
  <si>
    <t>По стандарту</t>
  </si>
  <si>
    <t>По учебному плану</t>
  </si>
  <si>
    <t>Общеобразовательный цикл:</t>
  </si>
  <si>
    <t xml:space="preserve">Государственная итоговая аттестация: </t>
  </si>
  <si>
    <t>Всего:</t>
  </si>
  <si>
    <t>МДК 06.01/ УП 06.01</t>
  </si>
  <si>
    <t>МДК 06.03/ УП 06.03</t>
  </si>
  <si>
    <t>МДК 06.02/ УП 06.02</t>
  </si>
  <si>
    <t>82/72</t>
  </si>
  <si>
    <r>
      <rPr>
        <u/>
        <sz val="12"/>
        <rFont val="Arial Narrow"/>
        <family val="2"/>
        <charset val="204"/>
      </rPr>
      <t xml:space="preserve">В профессиональном цикле </t>
    </r>
    <r>
      <rPr>
        <sz val="12"/>
        <rFont val="Arial Narrow"/>
        <family val="2"/>
        <charset val="204"/>
      </rPr>
      <t xml:space="preserve"> выбор формы аттестации обоснован количеством практических работ и значимостью осваиваемых компетенций для становления профессиональной компетентности выпускника. На проведение практик, в ГБПОУ "КБКС" по специальности 08.02.01 "Строительство и эксплуатация зданий и сооружений", отводится 43,6 %  от объёма профессионального цикла образовательной программы, по завершению которых проводятся дифференцированные зачеты. По ПМ 05 "Выполнение работ по одной или нескольким профессиям рабочих, должностям служащих" проводятся квалификационные экзамены, по результатам которых присваиваются квалификации: "Каменщик", "Обдицовщик-плиточник" и  "Монтажник каркасно-обшивных конструкций". </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</si>
  <si>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и ОП.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</si>
  <si>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rPr>
        <u/>
        <sz val="12"/>
        <rFont val="Arial Narrow"/>
        <family val="2"/>
        <charset val="204"/>
      </rPr>
      <t>В общепрофессиональном цикле</t>
    </r>
    <r>
      <rPr>
        <sz val="12"/>
        <rFont val="Arial Narrow"/>
        <family val="2"/>
        <charset val="204"/>
      </rPr>
      <t xml:space="preserve"> предусмотрен комплексные экзамены по дисциплинам: 1) ОП 01 "Математические методы решения прикладных профессиональных задач" и ОП 06 "Информационные технологии в профессиональной деятельности", 2) ОП 03 "Техническая механика", ОП 04 "Основы электротехники" и ОП 05 "Общие сведения об инженерных системах", по дисциплине ОП 06  "Строительные материалы и изделия" и ОП 07 "Геология" - комплексный экзамен. По всем остальным дисциплинам запланирован дифференцированный зачет.</t>
    </r>
  </si>
  <si>
    <t>Год окончания по УП:</t>
  </si>
  <si>
    <t>16. Строительство и жилищно-коммунальное хозяйство</t>
  </si>
  <si>
    <t>ТО - 8 нед. УП - 4 нед., ПП - 10 нед., ПА - 2 нед</t>
  </si>
  <si>
    <t>УП - 3 нед, ПП - 12 нед, ПА - 1 нед. ГИА - 6 нед</t>
  </si>
  <si>
    <t>Производственная практика по ПМ 05</t>
  </si>
  <si>
    <t>ПП 05</t>
  </si>
  <si>
    <t>ТО - 18 нед., УП - 2 нед.</t>
  </si>
  <si>
    <t>79/72</t>
  </si>
  <si>
    <t xml:space="preserve">На основную часть отводится 69,44% от объема образовательной программы, вариативную часть предоставлено 30,56% (1298 часов), которые распределены следующим образом:
</t>
  </si>
  <si>
    <t xml:space="preserve">Практика студентов по специальности  08.02.01 "Строительство и эксплуатация зданий и сооружений" организуется в учебных кабинетах или, в соотвествии с договорами, на базовых предприятиях республики. Согласно УП на практическую подготовку обучающихся отводится не менее 80 % от объёма образовательной нагрузки. Реализация ППССЗ   дает возможность образовательному учреждению использовать не менее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</si>
  <si>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 xml:space="preserve">Профессиональный модуль "Выполнение работ по одной или нескольким профессиям рабочих должностям служащих введен на основании ФГОС СПО специальности 08.02.01 "Строительство и эксплуатация зданий и сооружений" от 25.06.2024 № 442 в соответствии с перечнем профессий рабочих, должностей служащих, соответствующих профессиональной деятельности выпускников (часть 7 статьи 73 Федерального закона от 29 декабря 2012 г. № 273-ФЗ «06 образовании в Российской Федерации»).
</t>
  </si>
  <si>
    <t>ПМ 01 Составление и оформление проектной документации объекта капитального строительства</t>
  </si>
  <si>
    <t>ПМ 02 Организация и управление технологическими процессами на объектах капитального строительства</t>
  </si>
  <si>
    <t>ПМ 03 Обеспечение деятельности структурных подразделений при выполнении строительных работ на объектах капитального строительства, ремонта и реконструкции зданий</t>
  </si>
  <si>
    <t>ПМ 04 Организация работ при эксплуатации зданий и сооружений</t>
  </si>
  <si>
    <t>ПМ 06 Выполнение работ по одной или нескольким профессиям рабочих, должностям служащих</t>
  </si>
  <si>
    <t>ПМ 05 Техническое сопровождение информационного моделирования объекта капитального строительства</t>
  </si>
  <si>
    <t>7</t>
  </si>
  <si>
    <t>8К</t>
  </si>
  <si>
    <t>ЭмК</t>
  </si>
  <si>
    <t>ЭмК - экзамен по модулю комплексный</t>
  </si>
  <si>
    <t>Эм - экзамен по модулю</t>
  </si>
  <si>
    <t>Производство работ по профессии «Бетонщик»</t>
  </si>
  <si>
    <t>Учебная практика "Бетонщик"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</si>
</sst>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dd/mm/yy;@"/>
    <numFmt numFmtId="167" formatCode="#,##0_ ;\-#,##0\ "/>
  </numFmts>
  <fonts count="40"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8"/>
      <name val="Arial Narrow"/>
      <family val="2"/>
      <charset val="204"/>
    </font>
    <font>
      <b/>
      <sz val="12"/>
      <color theme="1"/>
      <name val="Arial Narrow"/>
      <family val="2"/>
      <charset val="204"/>
    </font>
    <font>
      <sz val="12"/>
      <color theme="1"/>
      <name val="Arial Narrow"/>
      <family val="2"/>
      <charset val="204"/>
    </font>
    <font>
      <sz val="11"/>
      <color theme="0" tint="-0.14999847407452621"/>
      <name val="Arial Narrow"/>
      <family val="2"/>
      <charset val="204"/>
    </font>
    <font>
      <b/>
      <sz val="12"/>
      <color theme="1"/>
      <name val="Times New Roman"/>
      <family val="1"/>
      <charset val="204"/>
    </font>
    <font>
      <sz val="12"/>
      <color theme="1"/>
      <name val="Times New Roman"/>
      <family val="1"/>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sz val="12"/>
      <color rgb="FF000000"/>
      <name val="Arial Narrow"/>
      <family val="2"/>
      <charset val="204"/>
    </font>
    <font>
      <u/>
      <sz val="12"/>
      <name val="Arial Narrow"/>
      <family val="2"/>
      <charset val="204"/>
    </font>
    <font>
      <sz val="11"/>
      <color theme="1"/>
      <name val="Arial Narrow"/>
      <family val="2"/>
      <charset val="204"/>
    </font>
    <font>
      <sz val="14"/>
      <color rgb="FF000000"/>
      <name val="Times New Roman"/>
      <family val="1"/>
      <charset val="204"/>
    </font>
    <font>
      <b/>
      <sz val="14"/>
      <color rgb="FF000000"/>
      <name val="Times New Roman"/>
      <family val="1"/>
      <charset val="204"/>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33" fillId="0" borderId="0" applyNumberFormat="0" applyFill="0" applyBorder="0" applyAlignment="0" applyProtection="0"/>
  </cellStyleXfs>
  <cellXfs count="384">
    <xf numFmtId="0" fontId="0" fillId="0" borderId="0" xfId="0"/>
    <xf numFmtId="0" fontId="9" fillId="0" borderId="0" xfId="0" applyFont="1"/>
    <xf numFmtId="0" fontId="8" fillId="0" borderId="2" xfId="0" applyFont="1" applyBorder="1" applyAlignment="1">
      <alignment horizontal="left"/>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8" fillId="0" borderId="2" xfId="0" applyFont="1" applyBorder="1" applyAlignment="1">
      <alignment horizontal="center" vertical="center" wrapText="1"/>
    </xf>
    <xf numFmtId="0" fontId="11" fillId="0" borderId="8" xfId="0" applyFont="1" applyBorder="1" applyAlignment="1">
      <alignment horizontal="left" wrapText="1"/>
    </xf>
    <xf numFmtId="0" fontId="8" fillId="0" borderId="8" xfId="0" applyFont="1" applyBorder="1" applyAlignment="1">
      <alignment horizontal="left"/>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11" fillId="0" borderId="2"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vertical="center"/>
    </xf>
    <xf numFmtId="0" fontId="12" fillId="0" borderId="0" xfId="0" applyFont="1" applyAlignment="1">
      <alignment vertical="center"/>
    </xf>
    <xf numFmtId="0" fontId="12" fillId="0" borderId="2" xfId="0" applyFont="1" applyBorder="1" applyAlignment="1">
      <alignment horizontal="center" vertical="center" wrapText="1"/>
    </xf>
    <xf numFmtId="0" fontId="8" fillId="0" borderId="2" xfId="0" applyFont="1" applyBorder="1" applyAlignment="1">
      <alignment horizontal="left" vertical="center" wrapText="1"/>
    </xf>
    <xf numFmtId="49" fontId="11" fillId="0" borderId="14" xfId="2" applyNumberFormat="1" applyFont="1" applyFill="1" applyBorder="1" applyAlignment="1">
      <alignment horizontal="left" vertical="center" wrapText="1"/>
    </xf>
    <xf numFmtId="0" fontId="8" fillId="0" borderId="32" xfId="0" applyFont="1" applyBorder="1" applyAlignment="1">
      <alignment horizontal="left" wrapText="1"/>
    </xf>
    <xf numFmtId="0" fontId="11" fillId="0" borderId="2" xfId="0" applyFont="1" applyBorder="1" applyAlignment="1">
      <alignment horizontal="left" vertical="center" wrapText="1"/>
    </xf>
    <xf numFmtId="1" fontId="11" fillId="0" borderId="2" xfId="0" applyNumberFormat="1" applyFont="1" applyBorder="1" applyAlignment="1">
      <alignment horizontal="center" vertical="center"/>
    </xf>
    <xf numFmtId="0" fontId="17" fillId="0" borderId="0" xfId="0" applyFont="1" applyAlignment="1">
      <alignment horizontal="center" vertical="center"/>
    </xf>
    <xf numFmtId="1" fontId="8" fillId="0" borderId="2" xfId="0" applyNumberFormat="1" applyFont="1" applyBorder="1" applyAlignment="1">
      <alignment horizontal="center" vertical="center"/>
    </xf>
    <xf numFmtId="0" fontId="18" fillId="0" borderId="0" xfId="0" applyFont="1" applyAlignment="1">
      <alignment vertical="center"/>
    </xf>
    <xf numFmtId="0" fontId="8" fillId="0" borderId="8" xfId="0" applyFont="1" applyBorder="1" applyAlignment="1">
      <alignment horizontal="left" vertical="center" wrapText="1"/>
    </xf>
    <xf numFmtId="0" fontId="8" fillId="0" borderId="3" xfId="0" applyFont="1" applyBorder="1" applyAlignment="1">
      <alignment horizontal="left" wrapText="1"/>
    </xf>
    <xf numFmtId="0" fontId="8" fillId="0" borderId="8" xfId="0" applyFont="1" applyBorder="1" applyAlignment="1">
      <alignment vertical="center" wrapText="1"/>
    </xf>
    <xf numFmtId="0" fontId="18" fillId="0" borderId="0" xfId="0" applyFont="1" applyAlignment="1">
      <alignment horizontal="center" vertical="center"/>
    </xf>
    <xf numFmtId="0" fontId="17" fillId="0" borderId="0" xfId="0" applyFont="1" applyAlignment="1">
      <alignment vertical="center"/>
    </xf>
    <xf numFmtId="0" fontId="16" fillId="0" borderId="6" xfId="0" applyFont="1" applyBorder="1" applyAlignment="1">
      <alignment horizontal="center" vertical="center" wrapText="1"/>
    </xf>
    <xf numFmtId="1" fontId="11"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textRotation="90" wrapText="1"/>
    </xf>
    <xf numFmtId="49" fontId="8" fillId="0" borderId="2" xfId="0" applyNumberFormat="1" applyFont="1" applyBorder="1" applyAlignment="1">
      <alignment horizontal="center" vertical="center" wrapText="1"/>
    </xf>
    <xf numFmtId="0" fontId="11" fillId="0" borderId="4" xfId="0" applyFont="1" applyBorder="1" applyAlignment="1">
      <alignment vertical="center" wrapText="1"/>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vertical="center"/>
    </xf>
    <xf numFmtId="0" fontId="25" fillId="0" borderId="0" xfId="0" applyFont="1"/>
    <xf numFmtId="0" fontId="24" fillId="0" borderId="0" xfId="0" applyFont="1"/>
    <xf numFmtId="0" fontId="24" fillId="0" borderId="0" xfId="0" applyFont="1" applyAlignment="1">
      <alignment horizontal="justify" vertical="center"/>
    </xf>
    <xf numFmtId="0" fontId="8" fillId="5" borderId="2" xfId="0" applyFont="1" applyFill="1" applyBorder="1" applyAlignment="1">
      <alignment horizontal="center" vertical="center" wrapText="1"/>
    </xf>
    <xf numFmtId="0" fontId="8" fillId="6" borderId="0" xfId="0" applyFont="1" applyFill="1" applyAlignment="1">
      <alignment horizontal="left" vertical="center"/>
    </xf>
    <xf numFmtId="0" fontId="8" fillId="5" borderId="2" xfId="0" applyFont="1" applyFill="1" applyBorder="1" applyAlignment="1">
      <alignment horizontal="left" vertical="center" wrapText="1"/>
    </xf>
    <xf numFmtId="0" fontId="8" fillId="0" borderId="2" xfId="0" applyFont="1" applyBorder="1" applyAlignment="1">
      <alignment horizontal="left" wrapText="1"/>
    </xf>
    <xf numFmtId="0" fontId="5" fillId="0" borderId="6" xfId="0" applyFont="1" applyBorder="1" applyAlignment="1">
      <alignment horizontal="left" vertical="center" wrapText="1"/>
    </xf>
    <xf numFmtId="0" fontId="8" fillId="0" borderId="2" xfId="0" applyFont="1" applyBorder="1" applyAlignment="1">
      <alignment horizontal="center" vertical="center"/>
    </xf>
    <xf numFmtId="0" fontId="11" fillId="0" borderId="8" xfId="0" applyFont="1" applyBorder="1" applyAlignment="1">
      <alignment vertical="center" wrapText="1"/>
    </xf>
    <xf numFmtId="0" fontId="5" fillId="0" borderId="2" xfId="0" applyFont="1" applyBorder="1" applyAlignment="1">
      <alignment horizontal="center" vertical="center" textRotation="90" wrapText="1"/>
    </xf>
    <xf numFmtId="0" fontId="8" fillId="0" borderId="8" xfId="0" applyFont="1" applyBorder="1" applyAlignment="1">
      <alignment horizontal="left"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0" xfId="0" applyFont="1" applyBorder="1" applyAlignment="1"/>
    <xf numFmtId="0" fontId="9" fillId="0" borderId="30" xfId="0" applyFont="1" applyBorder="1"/>
    <xf numFmtId="0" fontId="28" fillId="0" borderId="0" xfId="0" applyFont="1" applyBorder="1" applyAlignment="1"/>
    <xf numFmtId="0" fontId="28" fillId="0" borderId="0" xfId="0" applyFont="1" applyBorder="1" applyAlignment="1">
      <alignment horizontal="center"/>
    </xf>
    <xf numFmtId="0" fontId="11" fillId="0" borderId="0" xfId="0" applyFont="1" applyBorder="1" applyAlignment="1">
      <alignment vertical="center"/>
    </xf>
    <xf numFmtId="0" fontId="8" fillId="0" borderId="0" xfId="0" applyFont="1" applyBorder="1" applyAlignment="1">
      <alignment vertical="center"/>
    </xf>
    <xf numFmtId="166" fontId="28" fillId="0" borderId="30" xfId="0" applyNumberFormat="1" applyFont="1" applyBorder="1" applyAlignment="1">
      <alignment horizontal="center"/>
    </xf>
    <xf numFmtId="0" fontId="29" fillId="0" borderId="0" xfId="0" applyFont="1" applyBorder="1" applyAlignment="1">
      <alignment horizontal="center" vertical="center"/>
    </xf>
    <xf numFmtId="0" fontId="10" fillId="0" borderId="0" xfId="0" applyFont="1" applyBorder="1" applyAlignment="1"/>
    <xf numFmtId="0" fontId="29" fillId="0" borderId="0" xfId="0" applyFont="1" applyBorder="1" applyAlignment="1"/>
    <xf numFmtId="165" fontId="10" fillId="0" borderId="0" xfId="4" applyFont="1" applyBorder="1" applyAlignment="1">
      <alignment wrapText="1"/>
    </xf>
    <xf numFmtId="165" fontId="10" fillId="0" borderId="0" xfId="4" applyFont="1" applyBorder="1" applyAlignment="1">
      <alignment vertical="center" wrapText="1"/>
    </xf>
    <xf numFmtId="0" fontId="9" fillId="0" borderId="30" xfId="0" applyFont="1" applyBorder="1" applyAlignment="1">
      <alignment horizontal="center"/>
    </xf>
    <xf numFmtId="0" fontId="9" fillId="0" borderId="30" xfId="0" applyFont="1" applyBorder="1" applyAlignment="1">
      <alignment horizontal="center" wrapText="1"/>
    </xf>
    <xf numFmtId="0" fontId="21"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10" fillId="0" borderId="0" xfId="0" applyFont="1" applyBorder="1"/>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2" fillId="0" borderId="0" xfId="0" applyFont="1" applyAlignment="1">
      <alignment horizontal="left"/>
    </xf>
    <xf numFmtId="164" fontId="15" fillId="0" borderId="2" xfId="0" applyNumberFormat="1" applyFont="1" applyBorder="1" applyAlignment="1">
      <alignment horizontal="right" vertical="top" wrapText="1"/>
    </xf>
    <xf numFmtId="164" fontId="5" fillId="0" borderId="2" xfId="4" applyNumberFormat="1" applyFont="1" applyFill="1" applyBorder="1" applyAlignment="1">
      <alignment vertical="top" wrapText="1"/>
    </xf>
    <xf numFmtId="0" fontId="5" fillId="5" borderId="2" xfId="0" applyNumberFormat="1" applyFont="1" applyFill="1" applyBorder="1" applyAlignment="1">
      <alignment horizontal="right" vertical="center"/>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0" fontId="5" fillId="0" borderId="7" xfId="0" applyFont="1" applyBorder="1" applyAlignment="1">
      <alignment horizontal="left"/>
    </xf>
    <xf numFmtId="14" fontId="5" fillId="0" borderId="0" xfId="0" applyNumberFormat="1" applyFont="1"/>
    <xf numFmtId="0" fontId="0" fillId="0" borderId="0" xfId="0" applyFill="1"/>
    <xf numFmtId="0" fontId="11" fillId="0" borderId="8" xfId="0" applyFont="1" applyBorder="1" applyAlignment="1">
      <alignment horizontal="left"/>
    </xf>
    <xf numFmtId="0" fontId="11" fillId="0" borderId="8" xfId="0" applyFont="1" applyBorder="1"/>
    <xf numFmtId="0" fontId="11" fillId="0" borderId="2" xfId="0" applyFont="1" applyBorder="1" applyAlignment="1">
      <alignment horizontal="left" wrapText="1"/>
    </xf>
    <xf numFmtId="0" fontId="8" fillId="5" borderId="8" xfId="0" applyFont="1" applyFill="1" applyBorder="1" applyAlignment="1">
      <alignment horizontal="left" vertical="center" wrapText="1"/>
    </xf>
    <xf numFmtId="0" fontId="8" fillId="5" borderId="8" xfId="0" applyFont="1" applyFill="1" applyBorder="1" applyAlignment="1">
      <alignment horizontal="left" vertical="center"/>
    </xf>
    <xf numFmtId="49" fontId="8" fillId="5" borderId="2" xfId="0" applyNumberFormat="1" applyFont="1" applyFill="1" applyBorder="1" applyAlignment="1">
      <alignment horizontal="center" vertical="center" wrapText="1"/>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center" vertical="center" wrapText="1"/>
    </xf>
    <xf numFmtId="0" fontId="11" fillId="0" borderId="2" xfId="0" applyFont="1" applyBorder="1" applyAlignment="1">
      <alignment horizontal="left" vertical="center"/>
    </xf>
    <xf numFmtId="0" fontId="15" fillId="0" borderId="0" xfId="0" applyFont="1" applyAlignment="1">
      <alignment horizontal="left" vertical="center"/>
    </xf>
    <xf numFmtId="14" fontId="5" fillId="0" borderId="30" xfId="0" applyNumberFormat="1" applyFont="1" applyBorder="1" applyAlignment="1">
      <alignment horizontal="left"/>
    </xf>
    <xf numFmtId="0" fontId="5" fillId="0" borderId="0" xfId="0" applyFont="1" applyAlignment="1">
      <alignment horizontal="left" vertical="center"/>
    </xf>
    <xf numFmtId="0" fontId="22" fillId="0" borderId="0" xfId="0" applyFont="1" applyAlignment="1">
      <alignment horizontal="left"/>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vertical="center" wrapText="1"/>
    </xf>
    <xf numFmtId="0" fontId="5" fillId="0" borderId="30" xfId="0" applyFont="1" applyBorder="1" applyAlignment="1">
      <alignment horizontal="left"/>
    </xf>
    <xf numFmtId="0" fontId="11" fillId="0" borderId="2" xfId="0" applyFont="1" applyBorder="1" applyAlignment="1">
      <alignment horizontal="left"/>
    </xf>
    <xf numFmtId="0" fontId="11" fillId="0" borderId="4" xfId="0" applyFont="1" applyBorder="1" applyAlignment="1">
      <alignment horizontal="left" vertical="center"/>
    </xf>
    <xf numFmtId="0" fontId="8" fillId="5" borderId="2" xfId="0" applyFont="1" applyFill="1" applyBorder="1" applyAlignment="1">
      <alignment horizontal="center" vertical="center"/>
    </xf>
    <xf numFmtId="1" fontId="8" fillId="5" borderId="2" xfId="0" applyNumberFormat="1" applyFont="1" applyFill="1" applyBorder="1" applyAlignment="1">
      <alignment horizontal="center" vertical="center"/>
    </xf>
    <xf numFmtId="0" fontId="11" fillId="5" borderId="2" xfId="0" applyFont="1" applyFill="1" applyBorder="1" applyAlignment="1">
      <alignment horizontal="center" vertical="center" wrapText="1"/>
    </xf>
    <xf numFmtId="49" fontId="11" fillId="5" borderId="2" xfId="0" applyNumberFormat="1" applyFont="1" applyFill="1" applyBorder="1" applyAlignment="1">
      <alignment horizontal="center" vertical="center"/>
    </xf>
    <xf numFmtId="1" fontId="11" fillId="5" borderId="2"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0" xfId="0" applyFont="1" applyFill="1" applyAlignment="1">
      <alignment horizontal="center" vertical="center"/>
    </xf>
    <xf numFmtId="0" fontId="8" fillId="5" borderId="31"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2" xfId="0" applyFont="1" applyFill="1" applyBorder="1" applyAlignment="1">
      <alignment horizontal="center" vertical="center"/>
    </xf>
    <xf numFmtId="2" fontId="11" fillId="5" borderId="2" xfId="0" applyNumberFormat="1" applyFont="1" applyFill="1" applyBorder="1" applyAlignment="1">
      <alignment horizontal="center" vertical="center"/>
    </xf>
    <xf numFmtId="0" fontId="5" fillId="0" borderId="2" xfId="0" applyFont="1" applyBorder="1" applyAlignment="1">
      <alignment horizontal="right" vertical="center" wrapText="1"/>
    </xf>
    <xf numFmtId="0" fontId="18" fillId="0" borderId="2" xfId="0" applyFont="1" applyBorder="1" applyAlignment="1">
      <alignment horizontal="left" vertical="center" wrapText="1"/>
    </xf>
    <xf numFmtId="0" fontId="15" fillId="0" borderId="0" xfId="0" applyFont="1" applyAlignment="1">
      <alignment horizontal="center" vertical="center"/>
    </xf>
    <xf numFmtId="0" fontId="5" fillId="0" borderId="30" xfId="0" applyFont="1" applyBorder="1" applyAlignment="1">
      <alignment horizontal="center"/>
    </xf>
    <xf numFmtId="0" fontId="36" fillId="0" borderId="0" xfId="0" applyFont="1" applyBorder="1" applyAlignment="1"/>
    <xf numFmtId="0" fontId="15" fillId="0" borderId="0" xfId="0" applyFont="1" applyBorder="1" applyAlignment="1">
      <alignment vertical="center"/>
    </xf>
    <xf numFmtId="14" fontId="5" fillId="0" borderId="32" xfId="0" applyNumberFormat="1" applyFont="1" applyBorder="1" applyAlignment="1">
      <alignment horizontal="left"/>
    </xf>
    <xf numFmtId="14" fontId="5" fillId="0" borderId="30" xfId="0" applyNumberFormat="1" applyFont="1" applyBorder="1" applyAlignment="1">
      <alignment horizontal="left" vertical="center"/>
    </xf>
    <xf numFmtId="0" fontId="5" fillId="0" borderId="32" xfId="0" applyFont="1" applyBorder="1" applyAlignment="1">
      <alignment horizontal="left"/>
    </xf>
    <xf numFmtId="0" fontId="8" fillId="0" borderId="2" xfId="0" applyFont="1" applyBorder="1" applyAlignment="1">
      <alignment horizontal="center" vertical="center" wrapText="1"/>
    </xf>
    <xf numFmtId="0" fontId="8" fillId="5" borderId="20"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0" fontId="8" fillId="5" borderId="2"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11" fillId="5" borderId="21" xfId="3" applyFont="1" applyFill="1" applyBorder="1" applyAlignment="1">
      <alignment horizontal="right" vertical="center" wrapText="1"/>
    </xf>
    <xf numFmtId="0" fontId="8" fillId="5" borderId="0" xfId="0" applyFont="1" applyFill="1" applyAlignment="1">
      <alignment horizontal="left"/>
    </xf>
    <xf numFmtId="0" fontId="8" fillId="5" borderId="3" xfId="0" applyFont="1" applyFill="1" applyBorder="1"/>
    <xf numFmtId="0" fontId="8" fillId="5" borderId="4" xfId="1" applyFont="1" applyFill="1" applyBorder="1" applyAlignment="1">
      <alignment horizontal="left" vertical="center" wrapText="1"/>
    </xf>
    <xf numFmtId="0" fontId="8" fillId="5" borderId="4" xfId="0" applyFont="1" applyFill="1" applyBorder="1" applyAlignment="1">
      <alignment horizontal="center" vertical="center"/>
    </xf>
    <xf numFmtId="0" fontId="22" fillId="0" borderId="0" xfId="0" applyFont="1" applyAlignment="1">
      <alignment horizontal="left"/>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8" fillId="0" borderId="2" xfId="0" applyFont="1" applyBorder="1" applyAlignment="1">
      <alignment horizontal="center" vertical="center"/>
    </xf>
    <xf numFmtId="0" fontId="39" fillId="0" borderId="2" xfId="0" applyFont="1" applyBorder="1" applyAlignment="1">
      <alignment wrapText="1"/>
    </xf>
    <xf numFmtId="0" fontId="38" fillId="0" borderId="2" xfId="0" applyFont="1" applyBorder="1"/>
    <xf numFmtId="0" fontId="8" fillId="0" borderId="31"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0" xfId="0" applyFont="1" applyAlignment="1">
      <alignment horizontal="center" vertical="center"/>
    </xf>
    <xf numFmtId="0" fontId="11" fillId="0" borderId="2" xfId="0" applyFont="1" applyBorder="1" applyAlignment="1">
      <alignment vertical="center"/>
    </xf>
    <xf numFmtId="1" fontId="8" fillId="0" borderId="2" xfId="0" applyNumberFormat="1" applyFont="1" applyBorder="1" applyAlignment="1">
      <alignment vertical="center"/>
    </xf>
    <xf numFmtId="1" fontId="11" fillId="0" borderId="2" xfId="0" applyNumberFormat="1" applyFont="1" applyBorder="1" applyAlignment="1">
      <alignment vertical="center"/>
    </xf>
    <xf numFmtId="0" fontId="8" fillId="0" borderId="34" xfId="0" applyFont="1" applyBorder="1" applyAlignment="1">
      <alignment horizontal="center" vertical="center" wrapText="1"/>
    </xf>
    <xf numFmtId="0" fontId="18" fillId="0" borderId="2" xfId="0" applyFont="1" applyBorder="1" applyAlignment="1">
      <alignment vertical="center"/>
    </xf>
    <xf numFmtId="1" fontId="18" fillId="0" borderId="2" xfId="0" applyNumberFormat="1" applyFont="1" applyBorder="1" applyAlignment="1">
      <alignment vertical="center"/>
    </xf>
    <xf numFmtId="2" fontId="11" fillId="0" borderId="2" xfId="0" applyNumberFormat="1" applyFont="1" applyBorder="1" applyAlignment="1">
      <alignment vertical="center"/>
    </xf>
    <xf numFmtId="0" fontId="21" fillId="0" borderId="2" xfId="0" applyFont="1" applyBorder="1" applyAlignment="1">
      <alignment horizontal="center"/>
    </xf>
    <xf numFmtId="0" fontId="15" fillId="0" borderId="2" xfId="0" applyFont="1" applyBorder="1" applyAlignment="1">
      <alignment vertical="top" wrapText="1"/>
    </xf>
    <xf numFmtId="0" fontId="8" fillId="0" borderId="2" xfId="0" applyFont="1" applyBorder="1" applyAlignment="1"/>
    <xf numFmtId="0" fontId="8" fillId="0" borderId="8" xfId="0" applyFont="1" applyBorder="1" applyAlignment="1">
      <alignment wrapText="1"/>
    </xf>
    <xf numFmtId="0" fontId="8" fillId="0" borderId="8" xfId="0" applyFont="1" applyBorder="1" applyAlignment="1"/>
    <xf numFmtId="0" fontId="8" fillId="0" borderId="32" xfId="0" applyFont="1" applyBorder="1" applyAlignment="1">
      <alignment wrapText="1"/>
    </xf>
    <xf numFmtId="0" fontId="35" fillId="0" borderId="2" xfId="0" applyFont="1" applyBorder="1" applyAlignment="1">
      <alignment horizontal="right" vertical="center"/>
    </xf>
    <xf numFmtId="0" fontId="9" fillId="0" borderId="30" xfId="0" applyFont="1" applyBorder="1" applyAlignment="1">
      <alignment horizontal="center"/>
    </xf>
    <xf numFmtId="0" fontId="8" fillId="0" borderId="8" xfId="0" applyFont="1" applyBorder="1" applyAlignment="1">
      <alignment wrapText="1"/>
    </xf>
    <xf numFmtId="0" fontId="8" fillId="0" borderId="8" xfId="0" applyFont="1" applyBorder="1" applyAlignment="1"/>
    <xf numFmtId="0" fontId="8" fillId="0" borderId="2" xfId="0" applyFont="1" applyBorder="1" applyAlignment="1">
      <alignment horizontal="center" vertical="center"/>
    </xf>
    <xf numFmtId="0" fontId="9" fillId="0" borderId="32" xfId="0" applyFont="1" applyBorder="1" applyAlignment="1">
      <alignment horizontal="center"/>
    </xf>
    <xf numFmtId="0" fontId="8" fillId="5" borderId="0" xfId="0" applyFont="1" applyFill="1"/>
    <xf numFmtId="0" fontId="11" fillId="0" borderId="0" xfId="0" applyFont="1" applyBorder="1" applyAlignment="1">
      <alignment horizontal="left"/>
    </xf>
    <xf numFmtId="0" fontId="39" fillId="0" borderId="0" xfId="0" applyFont="1" applyBorder="1" applyAlignment="1">
      <alignment wrapText="1"/>
    </xf>
    <xf numFmtId="0" fontId="7" fillId="0" borderId="8" xfId="0" applyFont="1" applyBorder="1" applyAlignment="1">
      <alignment wrapText="1"/>
    </xf>
    <xf numFmtId="0" fontId="7" fillId="0" borderId="0" xfId="0" applyFont="1" applyAlignment="1">
      <alignment vertical="center" wrapText="1"/>
    </xf>
    <xf numFmtId="0" fontId="9" fillId="5" borderId="0" xfId="0" applyFont="1" applyFill="1"/>
    <xf numFmtId="0" fontId="11" fillId="5" borderId="30" xfId="0" applyFont="1" applyFill="1" applyBorder="1" applyAlignment="1">
      <alignment horizontal="left"/>
    </xf>
    <xf numFmtId="0" fontId="8" fillId="0" borderId="2" xfId="0" applyFont="1" applyBorder="1" applyAlignment="1">
      <alignment horizontal="center"/>
    </xf>
    <xf numFmtId="165" fontId="13" fillId="0" borderId="0" xfId="4" applyFont="1" applyAlignment="1">
      <alignment vertical="center"/>
    </xf>
    <xf numFmtId="0" fontId="30" fillId="0" borderId="0" xfId="0" applyFont="1" applyBorder="1" applyAlignment="1">
      <alignment horizontal="left"/>
    </xf>
    <xf numFmtId="0" fontId="9" fillId="0" borderId="30" xfId="0" applyFont="1" applyBorder="1" applyAlignment="1">
      <alignment horizontal="left"/>
    </xf>
    <xf numFmtId="0" fontId="32" fillId="0" borderId="0" xfId="0" applyFont="1" applyBorder="1" applyAlignment="1">
      <alignment horizontal="left"/>
    </xf>
    <xf numFmtId="0" fontId="30" fillId="0" borderId="0" xfId="0" applyFont="1" applyAlignment="1">
      <alignment horizontal="left" wrapText="1"/>
    </xf>
    <xf numFmtId="0" fontId="8" fillId="0" borderId="30" xfId="5" applyFont="1" applyBorder="1" applyAlignment="1">
      <alignment horizontal="left"/>
    </xf>
    <xf numFmtId="0" fontId="21" fillId="0" borderId="0" xfId="0" applyFont="1" applyBorder="1" applyAlignment="1">
      <alignment horizontal="left" wrapText="1"/>
    </xf>
    <xf numFmtId="0" fontId="22" fillId="0" borderId="0" xfId="0" applyFont="1" applyBorder="1" applyAlignment="1">
      <alignment horizontal="center"/>
    </xf>
    <xf numFmtId="0" fontId="8" fillId="0" borderId="0" xfId="0" applyFont="1" applyBorder="1" applyAlignment="1">
      <alignment horizontal="left" vertical="center"/>
    </xf>
    <xf numFmtId="0" fontId="7" fillId="0" borderId="0" xfId="0" applyFont="1" applyAlignment="1">
      <alignment vertical="center"/>
    </xf>
    <xf numFmtId="0" fontId="22" fillId="0" borderId="0" xfId="0" applyFont="1" applyBorder="1" applyAlignment="1">
      <alignment horizontal="right"/>
    </xf>
    <xf numFmtId="0" fontId="21" fillId="0" borderId="0" xfId="0" applyFont="1" applyBorder="1" applyAlignment="1">
      <alignment horizontal="left"/>
    </xf>
    <xf numFmtId="14" fontId="9" fillId="0" borderId="30" xfId="0" applyNumberFormat="1" applyFont="1" applyBorder="1" applyAlignment="1">
      <alignment horizontal="center"/>
    </xf>
    <xf numFmtId="0" fontId="9" fillId="0" borderId="30" xfId="0" applyFont="1" applyBorder="1" applyAlignment="1">
      <alignment horizontal="center"/>
    </xf>
    <xf numFmtId="0" fontId="27" fillId="0" borderId="0" xfId="0" applyFont="1" applyBorder="1" applyAlignment="1">
      <alignment horizontal="center"/>
    </xf>
    <xf numFmtId="0" fontId="19" fillId="0" borderId="0" xfId="0" applyFont="1" applyBorder="1" applyAlignment="1">
      <alignment horizontal="center" vertical="center"/>
    </xf>
    <xf numFmtId="0" fontId="11" fillId="0" borderId="0" xfId="0" applyFont="1" applyBorder="1" applyAlignment="1">
      <alignment horizontal="center" vertical="center"/>
    </xf>
    <xf numFmtId="0" fontId="21" fillId="0" borderId="0" xfId="0" applyFont="1" applyBorder="1" applyAlignment="1">
      <alignment horizontal="left" vertical="center" wrapText="1"/>
    </xf>
    <xf numFmtId="0" fontId="28" fillId="0" borderId="30" xfId="0" applyFont="1" applyBorder="1" applyAlignment="1">
      <alignment horizontal="left"/>
    </xf>
    <xf numFmtId="0" fontId="29" fillId="0" borderId="33" xfId="0" applyFont="1" applyBorder="1" applyAlignment="1">
      <alignment horizontal="left" vertical="center"/>
    </xf>
    <xf numFmtId="0" fontId="9" fillId="0" borderId="0" xfId="0" applyFont="1" applyBorder="1" applyAlignment="1">
      <alignment horizontal="center"/>
    </xf>
    <xf numFmtId="0" fontId="26" fillId="0" borderId="0" xfId="0" applyFont="1" applyBorder="1" applyAlignment="1">
      <alignment horizontal="center" vertical="center"/>
    </xf>
    <xf numFmtId="165" fontId="30" fillId="0" borderId="0" xfId="4" applyFont="1" applyBorder="1" applyAlignment="1">
      <alignment horizontal="left" wrapText="1"/>
    </xf>
    <xf numFmtId="165" fontId="31" fillId="0" borderId="0" xfId="4" applyFont="1" applyBorder="1" applyAlignment="1">
      <alignment horizontal="left" vertical="center" wrapText="1"/>
    </xf>
    <xf numFmtId="165" fontId="9" fillId="0" borderId="0" xfId="4" applyFont="1" applyBorder="1" applyAlignment="1">
      <alignment horizontal="lef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5" borderId="0" xfId="0" applyFont="1" applyFill="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1" fillId="5" borderId="0" xfId="0" applyFont="1" applyFill="1" applyBorder="1" applyAlignment="1">
      <alignment horizontal="lef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2" fontId="17" fillId="5" borderId="3" xfId="0" applyNumberFormat="1" applyFont="1" applyFill="1" applyBorder="1" applyAlignment="1">
      <alignment horizontal="center" vertical="center"/>
    </xf>
    <xf numFmtId="2" fontId="17" fillId="5" borderId="33" xfId="0" applyNumberFormat="1" applyFont="1" applyFill="1" applyBorder="1" applyAlignment="1">
      <alignment horizontal="center" vertical="center"/>
    </xf>
    <xf numFmtId="2" fontId="17" fillId="5" borderId="35" xfId="0" applyNumberFormat="1" applyFont="1" applyFill="1" applyBorder="1" applyAlignment="1">
      <alignment horizontal="center" vertical="center"/>
    </xf>
    <xf numFmtId="2" fontId="17" fillId="5" borderId="7" xfId="0" applyNumberFormat="1" applyFont="1" applyFill="1" applyBorder="1" applyAlignment="1">
      <alignment horizontal="center" vertical="center"/>
    </xf>
    <xf numFmtId="2" fontId="17" fillId="5" borderId="0" xfId="0" applyNumberFormat="1" applyFont="1" applyFill="1" applyBorder="1" applyAlignment="1">
      <alignment horizontal="center" vertical="center"/>
    </xf>
    <xf numFmtId="2" fontId="17" fillId="5" borderId="36" xfId="0" applyNumberFormat="1" applyFont="1" applyFill="1" applyBorder="1" applyAlignment="1">
      <alignment horizontal="center" vertical="center"/>
    </xf>
    <xf numFmtId="2" fontId="17" fillId="5" borderId="34" xfId="0" applyNumberFormat="1" applyFont="1" applyFill="1" applyBorder="1" applyAlignment="1">
      <alignment horizontal="center" vertical="center"/>
    </xf>
    <xf numFmtId="2" fontId="17" fillId="5" borderId="30" xfId="0" applyNumberFormat="1" applyFont="1" applyFill="1" applyBorder="1" applyAlignment="1">
      <alignment horizontal="center" vertical="center"/>
    </xf>
    <xf numFmtId="2" fontId="17" fillId="5" borderId="37" xfId="0" applyNumberFormat="1" applyFont="1" applyFill="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left" vertical="center" textRotation="90" wrapText="1"/>
    </xf>
    <xf numFmtId="0" fontId="5" fillId="0" borderId="2" xfId="0" applyFont="1" applyBorder="1" applyAlignment="1">
      <alignment horizontal="center" vertical="center" textRotation="90" wrapText="1"/>
    </xf>
    <xf numFmtId="0" fontId="17" fillId="0" borderId="6" xfId="0" applyFont="1" applyBorder="1" applyAlignment="1">
      <alignment horizontal="center" vertical="center"/>
    </xf>
    <xf numFmtId="0" fontId="5" fillId="0" borderId="0" xfId="0" applyFont="1" applyAlignment="1">
      <alignment horizontal="left" vertical="center" wrapText="1"/>
    </xf>
    <xf numFmtId="0" fontId="11" fillId="0" borderId="2" xfId="0" applyFont="1" applyBorder="1" applyAlignment="1">
      <alignment horizontal="left" vertical="center"/>
    </xf>
    <xf numFmtId="0" fontId="1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165" fontId="5" fillId="0" borderId="2" xfId="4" applyFont="1" applyFill="1" applyBorder="1" applyAlignment="1">
      <alignment horizontal="center" vertical="center" textRotation="90" wrapText="1"/>
    </xf>
    <xf numFmtId="0" fontId="6" fillId="0" borderId="0" xfId="0" applyFont="1" applyAlignment="1">
      <alignment horizontal="center" vertical="center" wrapText="1"/>
    </xf>
    <xf numFmtId="0" fontId="15" fillId="0" borderId="2" xfId="0" applyFont="1" applyBorder="1" applyAlignment="1">
      <alignment horizontal="left"/>
    </xf>
    <xf numFmtId="0" fontId="5" fillId="0" borderId="2" xfId="0" applyFont="1" applyBorder="1" applyAlignment="1">
      <alignment horizontal="center" vertical="top" wrapText="1"/>
    </xf>
    <xf numFmtId="164" fontId="15" fillId="0" borderId="2" xfId="0" applyNumberFormat="1" applyFont="1" applyBorder="1" applyAlignment="1">
      <alignment horizontal="center" vertical="top" wrapText="1"/>
    </xf>
    <xf numFmtId="164" fontId="15" fillId="0" borderId="2" xfId="0" applyNumberFormat="1" applyFont="1" applyBorder="1" applyAlignment="1">
      <alignment horizontal="right" vertical="top" wrapText="1"/>
    </xf>
    <xf numFmtId="0" fontId="15" fillId="0" borderId="2" xfId="0" applyFont="1" applyBorder="1" applyAlignment="1">
      <alignment horizontal="right" vertical="top" wrapText="1"/>
    </xf>
    <xf numFmtId="0" fontId="15" fillId="0" borderId="2" xfId="0" applyFont="1" applyBorder="1" applyAlignment="1">
      <alignment horizontal="left"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0" fontId="21" fillId="0" borderId="8" xfId="0" applyFont="1" applyBorder="1" applyAlignment="1">
      <alignment horizontal="center" vertical="center"/>
    </xf>
    <xf numFmtId="0" fontId="21" fillId="0" borderId="32" xfId="0" applyFont="1" applyBorder="1" applyAlignment="1">
      <alignment horizontal="center" vertical="center"/>
    </xf>
    <xf numFmtId="0" fontId="21" fillId="0" borderId="31" xfId="0" applyFont="1" applyBorder="1" applyAlignment="1">
      <alignment horizontal="center" vertical="center"/>
    </xf>
    <xf numFmtId="0" fontId="21" fillId="0" borderId="2" xfId="0" applyFont="1" applyBorder="1" applyAlignment="1">
      <alignment horizontal="center" vertical="center"/>
    </xf>
    <xf numFmtId="0" fontId="8" fillId="0" borderId="8" xfId="0" applyFont="1" applyBorder="1" applyAlignment="1">
      <alignment wrapText="1"/>
    </xf>
    <xf numFmtId="0" fontId="8" fillId="0" borderId="32" xfId="0" applyFont="1" applyBorder="1" applyAlignment="1">
      <alignment wrapText="1"/>
    </xf>
    <xf numFmtId="0" fontId="8" fillId="0" borderId="31" xfId="0" applyFont="1" applyBorder="1" applyAlignment="1">
      <alignment wrapText="1"/>
    </xf>
    <xf numFmtId="0" fontId="5" fillId="0" borderId="8" xfId="0" applyFont="1" applyBorder="1" applyAlignment="1">
      <alignment vertical="top" wrapText="1"/>
    </xf>
    <xf numFmtId="0" fontId="5" fillId="0" borderId="32" xfId="0" applyFont="1" applyBorder="1" applyAlignment="1">
      <alignment vertical="top" wrapText="1"/>
    </xf>
    <xf numFmtId="0" fontId="5" fillId="0" borderId="31" xfId="0" applyFont="1" applyBorder="1" applyAlignment="1">
      <alignment vertical="top" wrapText="1"/>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5" fillId="0" borderId="31" xfId="0" applyFont="1" applyBorder="1" applyAlignment="1">
      <alignment horizontal="left" vertical="center"/>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0" fontId="15" fillId="7" borderId="2" xfId="0" applyFont="1" applyFill="1" applyBorder="1" applyAlignment="1">
      <alignment horizontal="center" vertical="top" wrapText="1"/>
    </xf>
    <xf numFmtId="0" fontId="15" fillId="0" borderId="2" xfId="0" applyFont="1" applyBorder="1" applyAlignment="1">
      <alignment horizontal="center" vertical="top" wrapText="1"/>
    </xf>
    <xf numFmtId="0" fontId="22" fillId="0" borderId="8" xfId="0" applyFont="1" applyBorder="1" applyAlignment="1">
      <alignment horizontal="left" wrapText="1"/>
    </xf>
    <xf numFmtId="0" fontId="22" fillId="0" borderId="32" xfId="0" applyFont="1" applyBorder="1" applyAlignment="1">
      <alignment horizontal="left" wrapText="1"/>
    </xf>
    <xf numFmtId="0" fontId="15" fillId="0" borderId="0" xfId="0" applyFont="1" applyAlignment="1">
      <alignment horizontal="left" vertical="top" wrapText="1"/>
    </xf>
    <xf numFmtId="0" fontId="15" fillId="0" borderId="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 xfId="0" applyFont="1" applyBorder="1" applyAlignment="1">
      <alignment horizontal="center" vertical="center" wrapText="1"/>
    </xf>
    <xf numFmtId="165" fontId="15" fillId="0" borderId="2" xfId="4" applyFont="1" applyFill="1" applyBorder="1" applyAlignment="1">
      <alignment horizontal="center" vertical="top" wrapText="1"/>
    </xf>
    <xf numFmtId="0" fontId="21" fillId="0" borderId="2" xfId="0" applyFont="1" applyBorder="1" applyAlignment="1">
      <alignment horizontal="center"/>
    </xf>
    <xf numFmtId="0" fontId="15" fillId="0" borderId="31" xfId="0" applyFont="1" applyBorder="1" applyAlignment="1">
      <alignment horizontal="center" vertical="center" wrapText="1"/>
    </xf>
    <xf numFmtId="164" fontId="15" fillId="0" borderId="2" xfId="4" applyNumberFormat="1" applyFont="1" applyFill="1" applyBorder="1" applyAlignment="1">
      <alignment vertical="center" wrapText="1"/>
    </xf>
    <xf numFmtId="0" fontId="21" fillId="0" borderId="2" xfId="0" applyFont="1" applyBorder="1" applyAlignment="1">
      <alignment horizontal="right"/>
    </xf>
    <xf numFmtId="164" fontId="21" fillId="0" borderId="8" xfId="0" applyNumberFormat="1" applyFont="1" applyBorder="1" applyAlignment="1">
      <alignment horizontal="center"/>
    </xf>
    <xf numFmtId="164" fontId="21" fillId="0" borderId="32" xfId="0" applyNumberFormat="1" applyFont="1" applyBorder="1" applyAlignment="1">
      <alignment horizontal="center"/>
    </xf>
    <xf numFmtId="164" fontId="21" fillId="0" borderId="31" xfId="0" applyNumberFormat="1" applyFont="1" applyBorder="1" applyAlignment="1">
      <alignment horizontal="center"/>
    </xf>
    <xf numFmtId="0" fontId="5" fillId="0" borderId="2" xfId="0" applyFont="1" applyBorder="1" applyAlignment="1">
      <alignment horizontal="left" vertical="top" wrapText="1"/>
    </xf>
    <xf numFmtId="164" fontId="5" fillId="0" borderId="2" xfId="4" applyNumberFormat="1" applyFont="1" applyFill="1" applyBorder="1" applyAlignment="1">
      <alignment horizontal="center" wrapText="1"/>
    </xf>
    <xf numFmtId="167" fontId="5" fillId="0" borderId="2" xfId="0" applyNumberFormat="1" applyFont="1" applyBorder="1" applyAlignment="1">
      <alignment horizontal="right" wrapText="1"/>
    </xf>
    <xf numFmtId="164" fontId="5" fillId="0" borderId="2" xfId="4" applyNumberFormat="1" applyFont="1" applyFill="1" applyBorder="1" applyAlignment="1">
      <alignment horizontal="center" vertical="top" wrapText="1"/>
    </xf>
    <xf numFmtId="164" fontId="5" fillId="0" borderId="8" xfId="0" applyNumberFormat="1" applyFont="1" applyBorder="1" applyAlignment="1">
      <alignment horizontal="right" vertical="top" wrapText="1"/>
    </xf>
    <xf numFmtId="164" fontId="5" fillId="0" borderId="32" xfId="0" applyNumberFormat="1" applyFont="1" applyBorder="1" applyAlignment="1">
      <alignment horizontal="right" vertical="top" wrapText="1"/>
    </xf>
    <xf numFmtId="164" fontId="5" fillId="0" borderId="31" xfId="0" applyNumberFormat="1" applyFont="1" applyBorder="1" applyAlignment="1">
      <alignment horizontal="right" vertical="top" wrapText="1"/>
    </xf>
    <xf numFmtId="0" fontId="5" fillId="0" borderId="4" xfId="0" applyFont="1" applyBorder="1" applyAlignment="1">
      <alignment horizontal="left" vertical="top" wrapText="1"/>
    </xf>
    <xf numFmtId="0" fontId="8" fillId="0" borderId="8" xfId="0" applyFont="1" applyBorder="1" applyAlignment="1"/>
    <xf numFmtId="0" fontId="8" fillId="0" borderId="32" xfId="0" applyFont="1" applyBorder="1" applyAlignment="1"/>
    <xf numFmtId="0" fontId="8" fillId="0" borderId="31" xfId="0" applyFont="1" applyBorder="1" applyAlignment="1"/>
    <xf numFmtId="0" fontId="34" fillId="0" borderId="0" xfId="0" applyFont="1" applyAlignment="1">
      <alignment horizontal="left" vertical="top" wrapText="1"/>
    </xf>
    <xf numFmtId="0" fontId="22" fillId="0" borderId="0" xfId="0" applyFont="1" applyAlignment="1">
      <alignment horizontal="left"/>
    </xf>
    <xf numFmtId="0" fontId="5" fillId="0" borderId="0" xfId="0" applyFont="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49" fontId="5" fillId="0" borderId="0" xfId="0" applyNumberFormat="1" applyFont="1" applyAlignment="1">
      <alignment horizontal="left" vertical="top" wrapText="1"/>
    </xf>
    <xf numFmtId="0" fontId="37" fillId="0" borderId="0" xfId="0" applyFont="1" applyFill="1" applyAlignment="1">
      <alignment horizontal="left"/>
    </xf>
    <xf numFmtId="0" fontId="18"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19" fillId="0" borderId="0" xfId="0" applyFont="1" applyAlignment="1">
      <alignment horizontal="left" vertical="top" wrapText="1"/>
    </xf>
    <xf numFmtId="0" fontId="22" fillId="0" borderId="0" xfId="0" applyFont="1" applyAlignment="1">
      <alignment horizontal="left" vertical="center" wrapText="1"/>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18" fillId="0" borderId="8" xfId="0" applyFont="1" applyBorder="1" applyAlignment="1">
      <alignment horizontal="left" vertical="center" wrapText="1"/>
    </xf>
    <xf numFmtId="0" fontId="18" fillId="0" borderId="31" xfId="0" applyFont="1" applyBorder="1" applyAlignment="1">
      <alignment horizontal="left" vertical="center" wrapText="1"/>
    </xf>
    <xf numFmtId="0" fontId="5" fillId="0" borderId="2" xfId="0" applyFont="1" applyBorder="1" applyAlignment="1">
      <alignment horizontal="left" vertical="center" wrapText="1"/>
    </xf>
    <xf numFmtId="0" fontId="15" fillId="0" borderId="4" xfId="0" applyFont="1" applyBorder="1" applyAlignment="1">
      <alignment horizontal="left" vertical="top" wrapText="1"/>
    </xf>
    <xf numFmtId="0" fontId="22" fillId="5" borderId="2" xfId="0" applyFont="1" applyFill="1" applyBorder="1" applyAlignment="1">
      <alignment horizontal="left" vertical="center" wrapText="1"/>
    </xf>
    <xf numFmtId="0" fontId="15" fillId="0" borderId="0" xfId="0" applyFont="1" applyAlignment="1">
      <alignment horizontal="left" vertical="center"/>
    </xf>
    <xf numFmtId="14" fontId="5" fillId="0" borderId="30" xfId="0" applyNumberFormat="1" applyFont="1" applyBorder="1" applyAlignment="1">
      <alignment horizontal="left"/>
    </xf>
    <xf numFmtId="49" fontId="5" fillId="0" borderId="30" xfId="0" applyNumberFormat="1" applyFont="1" applyBorder="1" applyAlignment="1">
      <alignment horizontal="left"/>
    </xf>
    <xf numFmtId="0" fontId="5" fillId="0" borderId="7" xfId="0" applyFont="1" applyBorder="1" applyAlignment="1">
      <alignment horizontal="left"/>
    </xf>
    <xf numFmtId="0" fontId="5" fillId="0" borderId="0" xfId="0" applyFont="1" applyBorder="1" applyAlignment="1">
      <alignment horizontal="left"/>
    </xf>
    <xf numFmtId="0" fontId="5" fillId="0" borderId="0" xfId="0" applyFont="1" applyAlignment="1">
      <alignment horizontal="left"/>
    </xf>
    <xf numFmtId="49" fontId="5" fillId="0" borderId="0" xfId="0" applyNumberFormat="1" applyFont="1" applyAlignment="1">
      <alignment horizontal="left" vertical="center"/>
    </xf>
    <xf numFmtId="0" fontId="11" fillId="5" borderId="0" xfId="0" applyFont="1" applyFill="1" applyBorder="1" applyAlignment="1">
      <alignment horizontal="left"/>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left"/>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2" xfId="0" applyFont="1" applyBorder="1" applyAlignment="1">
      <alignment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AA7B118A6B629FCA856E0532452C3F82308A6126F233D67C035465B8B5696709A2657FAAF85DC96DF74BD86673E067A717EB0AB373CA8948CAhC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view="pageBreakPreview" zoomScaleNormal="100" zoomScaleSheetLayoutView="100" workbookViewId="0">
      <selection activeCell="E15" sqref="E15:I16"/>
    </sheetView>
  </sheetViews>
  <sheetFormatPr defaultRowHeight="18" x14ac:dyDescent="0.25"/>
  <cols>
    <col min="1" max="3" width="9.140625" style="1"/>
    <col min="4" max="4" width="10.7109375" style="1" customWidth="1"/>
    <col min="5" max="9" width="9.140625" style="1"/>
    <col min="10" max="10" width="15" style="1" customWidth="1"/>
    <col min="11" max="16384" width="9.140625" style="1"/>
  </cols>
  <sheetData>
    <row r="1" spans="1:15" x14ac:dyDescent="0.25">
      <c r="A1" s="80"/>
      <c r="B1" s="80"/>
      <c r="C1" s="80"/>
      <c r="D1" s="80"/>
      <c r="E1" s="80"/>
      <c r="F1" s="81"/>
      <c r="G1" s="82"/>
      <c r="H1" s="82"/>
      <c r="I1" s="82"/>
      <c r="J1" s="80"/>
      <c r="L1" s="225" t="s">
        <v>222</v>
      </c>
      <c r="M1" s="225"/>
      <c r="N1" s="225"/>
      <c r="O1" s="80"/>
    </row>
    <row r="2" spans="1:15" x14ac:dyDescent="0.25">
      <c r="A2" s="80"/>
      <c r="B2" s="80"/>
      <c r="C2" s="80"/>
      <c r="D2" s="80"/>
      <c r="E2" s="80"/>
      <c r="F2" s="80"/>
      <c r="G2" s="83"/>
      <c r="H2" s="83"/>
      <c r="I2" s="83"/>
      <c r="J2" s="80"/>
      <c r="K2" s="84"/>
      <c r="L2" s="225" t="s">
        <v>223</v>
      </c>
      <c r="M2" s="225"/>
      <c r="N2" s="225"/>
      <c r="O2" s="80"/>
    </row>
    <row r="3" spans="1:15" x14ac:dyDescent="0.25">
      <c r="A3" s="80"/>
      <c r="B3" s="80"/>
      <c r="C3" s="80"/>
      <c r="D3" s="80"/>
      <c r="E3" s="80"/>
      <c r="F3" s="84"/>
      <c r="G3" s="84"/>
      <c r="H3" s="84"/>
      <c r="I3" s="84"/>
      <c r="J3" s="80"/>
      <c r="K3" s="80"/>
      <c r="L3" s="225" t="s">
        <v>224</v>
      </c>
      <c r="M3" s="225"/>
      <c r="N3" s="225"/>
      <c r="O3" s="80"/>
    </row>
    <row r="4" spans="1:15" x14ac:dyDescent="0.25">
      <c r="A4" s="80"/>
      <c r="B4" s="80"/>
      <c r="C4" s="80"/>
      <c r="D4" s="80"/>
      <c r="E4" s="80"/>
      <c r="F4" s="80"/>
      <c r="G4" s="80"/>
      <c r="H4" s="80"/>
      <c r="I4" s="80"/>
      <c r="J4" s="80"/>
      <c r="K4" s="80"/>
      <c r="L4" s="85"/>
      <c r="M4" s="85"/>
      <c r="N4" s="85"/>
      <c r="O4" s="80"/>
    </row>
    <row r="5" spans="1:15" x14ac:dyDescent="0.25">
      <c r="A5" s="80"/>
      <c r="B5" s="80"/>
      <c r="C5" s="80"/>
      <c r="D5" s="80"/>
      <c r="E5" s="80"/>
      <c r="F5" s="84"/>
      <c r="G5" s="84"/>
      <c r="H5" s="84"/>
      <c r="I5" s="84"/>
      <c r="J5" s="80"/>
      <c r="K5" s="80"/>
      <c r="L5" s="80"/>
      <c r="M5" s="80"/>
      <c r="N5" s="80"/>
      <c r="O5" s="80"/>
    </row>
    <row r="6" spans="1:15" ht="23.25" x14ac:dyDescent="0.25">
      <c r="A6" s="80"/>
      <c r="B6" s="80"/>
      <c r="C6" s="80"/>
      <c r="D6" s="80"/>
      <c r="E6" s="80"/>
      <c r="F6" s="80"/>
      <c r="G6" s="226" t="s">
        <v>88</v>
      </c>
      <c r="H6" s="226"/>
      <c r="I6" s="226"/>
      <c r="J6" s="226"/>
      <c r="K6" s="80"/>
      <c r="L6" s="80"/>
      <c r="M6" s="80"/>
      <c r="N6" s="80"/>
      <c r="O6" s="80"/>
    </row>
    <row r="7" spans="1:15" x14ac:dyDescent="0.25">
      <c r="A7" s="80"/>
      <c r="B7" s="80"/>
      <c r="C7" s="80"/>
      <c r="D7" s="80"/>
      <c r="E7" s="80"/>
      <c r="F7" s="212" t="s">
        <v>225</v>
      </c>
      <c r="G7" s="212"/>
      <c r="H7" s="212"/>
      <c r="I7" s="212"/>
      <c r="J7" s="212"/>
      <c r="K7" s="212"/>
      <c r="L7" s="80"/>
      <c r="M7" s="80"/>
      <c r="N7" s="80"/>
      <c r="O7" s="80"/>
    </row>
    <row r="8" spans="1:15" ht="18.75" x14ac:dyDescent="0.3">
      <c r="A8" s="219" t="s">
        <v>226</v>
      </c>
      <c r="B8" s="219"/>
      <c r="C8" s="219"/>
      <c r="D8" s="219"/>
      <c r="E8" s="219"/>
      <c r="F8" s="219"/>
      <c r="G8" s="219"/>
      <c r="H8" s="219"/>
      <c r="I8" s="219"/>
      <c r="J8" s="219"/>
      <c r="K8" s="219"/>
      <c r="L8" s="219"/>
      <c r="M8" s="219"/>
      <c r="N8" s="219"/>
      <c r="O8" s="219"/>
    </row>
    <row r="9" spans="1:15" ht="18.75" x14ac:dyDescent="0.3">
      <c r="A9" s="86"/>
      <c r="B9" s="220" t="s">
        <v>227</v>
      </c>
      <c r="C9" s="220"/>
      <c r="D9" s="220"/>
      <c r="E9" s="220"/>
      <c r="F9" s="220"/>
      <c r="G9" s="220"/>
      <c r="H9" s="220"/>
      <c r="I9" s="220"/>
      <c r="J9" s="220"/>
      <c r="K9" s="220"/>
      <c r="L9" s="220"/>
      <c r="M9" s="220"/>
      <c r="N9" s="220"/>
      <c r="O9" s="87"/>
    </row>
    <row r="10" spans="1:15" x14ac:dyDescent="0.25">
      <c r="A10" s="88"/>
      <c r="B10" s="88"/>
      <c r="C10" s="88"/>
      <c r="D10" s="88"/>
      <c r="E10" s="221" t="s">
        <v>89</v>
      </c>
      <c r="F10" s="221"/>
      <c r="G10" s="221"/>
      <c r="H10" s="221"/>
      <c r="I10" s="221"/>
      <c r="J10" s="221"/>
      <c r="K10" s="221"/>
      <c r="L10" s="221"/>
      <c r="M10" s="80"/>
      <c r="N10" s="80"/>
      <c r="O10" s="80"/>
    </row>
    <row r="11" spans="1:15" x14ac:dyDescent="0.25">
      <c r="A11" s="80"/>
      <c r="B11" s="80"/>
      <c r="C11" s="80"/>
      <c r="D11" s="80"/>
      <c r="E11" s="80"/>
      <c r="F11" s="80"/>
      <c r="G11" s="80"/>
      <c r="H11" s="80"/>
      <c r="I11" s="80"/>
      <c r="J11" s="80"/>
      <c r="K11" s="80"/>
      <c r="L11" s="80"/>
      <c r="M11" s="80"/>
      <c r="N11" s="80"/>
      <c r="O11" s="80"/>
    </row>
    <row r="12" spans="1:15" ht="18.75" x14ac:dyDescent="0.3">
      <c r="A12" s="89"/>
      <c r="B12" s="222" t="s">
        <v>228</v>
      </c>
      <c r="C12" s="222"/>
      <c r="D12" s="222"/>
      <c r="E12" s="90">
        <v>36930</v>
      </c>
      <c r="G12" s="223" t="s">
        <v>244</v>
      </c>
      <c r="H12" s="223"/>
      <c r="I12" s="223"/>
      <c r="J12" s="223"/>
      <c r="K12" s="223"/>
      <c r="L12" s="223"/>
      <c r="M12" s="223"/>
      <c r="N12" s="80"/>
      <c r="O12" s="80"/>
    </row>
    <row r="13" spans="1:15" x14ac:dyDescent="0.25">
      <c r="A13" s="89"/>
      <c r="B13" s="222"/>
      <c r="C13" s="222"/>
      <c r="D13" s="222"/>
      <c r="E13" s="91" t="s">
        <v>229</v>
      </c>
      <c r="F13" s="89"/>
      <c r="G13" s="224" t="s">
        <v>230</v>
      </c>
      <c r="H13" s="224"/>
      <c r="I13" s="224"/>
      <c r="J13" s="224"/>
      <c r="K13" s="224"/>
      <c r="L13" s="224"/>
      <c r="M13" s="224"/>
      <c r="N13" s="80"/>
      <c r="O13" s="80"/>
    </row>
    <row r="14" spans="1:15" ht="18.75" x14ac:dyDescent="0.3">
      <c r="A14" s="92"/>
      <c r="F14" s="86"/>
      <c r="N14" s="86"/>
      <c r="O14" s="80"/>
    </row>
    <row r="15" spans="1:15" x14ac:dyDescent="0.25">
      <c r="A15" s="92"/>
      <c r="B15" s="227" t="s">
        <v>231</v>
      </c>
      <c r="C15" s="227"/>
      <c r="D15" s="227"/>
      <c r="E15" s="228" t="s">
        <v>232</v>
      </c>
      <c r="F15" s="229"/>
      <c r="G15" s="229"/>
      <c r="H15" s="229"/>
      <c r="I15" s="229"/>
      <c r="N15" s="93"/>
      <c r="O15" s="80"/>
    </row>
    <row r="16" spans="1:15" ht="33" customHeight="1" x14ac:dyDescent="0.25">
      <c r="A16" s="84"/>
      <c r="B16" s="227"/>
      <c r="C16" s="227"/>
      <c r="D16" s="227"/>
      <c r="E16" s="229"/>
      <c r="F16" s="229"/>
      <c r="G16" s="229"/>
      <c r="H16" s="229"/>
      <c r="I16" s="229"/>
      <c r="J16" s="84"/>
      <c r="K16" s="80"/>
      <c r="L16" s="80"/>
      <c r="M16" s="80"/>
      <c r="N16" s="80"/>
      <c r="O16" s="80"/>
    </row>
    <row r="17" spans="1:15" ht="19.5" customHeight="1" x14ac:dyDescent="0.25">
      <c r="A17" s="94"/>
      <c r="I17" s="95"/>
      <c r="J17" s="95"/>
      <c r="K17" s="94"/>
      <c r="L17" s="94"/>
      <c r="M17" s="94"/>
      <c r="N17" s="94"/>
      <c r="O17" s="80"/>
    </row>
    <row r="18" spans="1:15" ht="18.75" x14ac:dyDescent="0.3">
      <c r="A18" s="80"/>
      <c r="B18" s="206" t="s">
        <v>233</v>
      </c>
      <c r="C18" s="206"/>
      <c r="E18" s="207" t="s">
        <v>246</v>
      </c>
      <c r="F18" s="207"/>
      <c r="G18" s="207"/>
      <c r="H18" s="207"/>
      <c r="I18" s="207"/>
      <c r="J18" s="207"/>
      <c r="K18" s="207"/>
      <c r="L18" s="207"/>
      <c r="M18" s="207"/>
      <c r="N18" s="207"/>
      <c r="O18" s="80"/>
    </row>
    <row r="19" spans="1:15" x14ac:dyDescent="0.25">
      <c r="A19" s="80"/>
      <c r="B19" s="80"/>
      <c r="C19" s="80"/>
      <c r="D19" s="80"/>
      <c r="E19" s="80"/>
      <c r="F19" s="80"/>
      <c r="G19" s="80"/>
      <c r="H19" s="80"/>
      <c r="I19" s="80"/>
      <c r="J19" s="80"/>
      <c r="K19" s="80"/>
      <c r="L19" s="80"/>
      <c r="M19" s="80"/>
      <c r="N19" s="80"/>
      <c r="O19" s="80"/>
    </row>
    <row r="20" spans="1:15" ht="18.75" x14ac:dyDescent="0.3">
      <c r="A20" s="80"/>
      <c r="B20" s="206" t="s">
        <v>234</v>
      </c>
      <c r="C20" s="206"/>
      <c r="D20" s="80"/>
      <c r="E20" s="207" t="s">
        <v>245</v>
      </c>
      <c r="F20" s="207"/>
      <c r="G20" s="207"/>
      <c r="H20" s="207"/>
      <c r="I20" s="207"/>
      <c r="J20" s="207"/>
      <c r="K20" s="207"/>
      <c r="L20" s="207"/>
      <c r="M20" s="207"/>
      <c r="N20" s="207"/>
      <c r="O20" s="80"/>
    </row>
    <row r="21" spans="1:15" x14ac:dyDescent="0.25">
      <c r="A21" s="80"/>
      <c r="B21" s="208"/>
      <c r="C21" s="208"/>
      <c r="D21" s="80"/>
      <c r="E21" s="80"/>
      <c r="F21" s="80"/>
      <c r="G21" s="80"/>
      <c r="H21" s="80"/>
      <c r="I21" s="80"/>
      <c r="J21" s="80"/>
      <c r="K21" s="80"/>
      <c r="L21" s="80"/>
      <c r="M21" s="80"/>
      <c r="N21" s="80"/>
      <c r="O21" s="80"/>
    </row>
    <row r="22" spans="1:15" x14ac:dyDescent="0.25">
      <c r="A22" s="80"/>
      <c r="B22" s="209" t="s">
        <v>235</v>
      </c>
      <c r="C22" s="209"/>
      <c r="D22" s="209"/>
      <c r="H22" s="84"/>
      <c r="I22" s="84"/>
      <c r="J22" s="84"/>
      <c r="K22" s="84"/>
      <c r="L22" s="84"/>
      <c r="M22" s="84"/>
      <c r="N22" s="84"/>
      <c r="O22" s="80"/>
    </row>
    <row r="23" spans="1:15" x14ac:dyDescent="0.25">
      <c r="A23" s="80"/>
      <c r="B23" s="209"/>
      <c r="C23" s="209"/>
      <c r="D23" s="209"/>
      <c r="E23" s="210" t="s">
        <v>427</v>
      </c>
      <c r="F23" s="210"/>
      <c r="G23" s="210"/>
      <c r="H23" s="210"/>
      <c r="I23" s="210"/>
      <c r="J23" s="210"/>
      <c r="K23" s="210"/>
      <c r="L23" s="96"/>
      <c r="M23" s="96"/>
      <c r="N23" s="96"/>
      <c r="O23" s="80"/>
    </row>
    <row r="24" spans="1:15" x14ac:dyDescent="0.25">
      <c r="A24" s="80"/>
      <c r="O24" s="80"/>
    </row>
    <row r="25" spans="1:15" x14ac:dyDescent="0.25">
      <c r="A25" s="80"/>
      <c r="B25" s="211" t="s">
        <v>236</v>
      </c>
      <c r="C25" s="211"/>
      <c r="D25" s="97" t="s">
        <v>90</v>
      </c>
      <c r="E25" s="212" t="s">
        <v>237</v>
      </c>
      <c r="F25" s="212"/>
      <c r="G25" s="212"/>
      <c r="H25" s="212"/>
      <c r="I25" s="85" t="s">
        <v>238</v>
      </c>
      <c r="J25" s="215" t="s">
        <v>239</v>
      </c>
      <c r="K25" s="215"/>
      <c r="L25" s="215"/>
      <c r="M25" s="215"/>
      <c r="N25" s="192">
        <v>2024</v>
      </c>
      <c r="O25" s="80"/>
    </row>
    <row r="26" spans="1:15" x14ac:dyDescent="0.25">
      <c r="A26" s="80"/>
      <c r="B26" s="98"/>
      <c r="C26" s="98"/>
      <c r="D26" s="98"/>
      <c r="I26" s="80"/>
      <c r="J26" s="215" t="s">
        <v>426</v>
      </c>
      <c r="K26" s="215"/>
      <c r="L26" s="215"/>
      <c r="M26" s="215"/>
      <c r="N26" s="196">
        <v>2028</v>
      </c>
      <c r="O26" s="80"/>
    </row>
    <row r="27" spans="1:15" x14ac:dyDescent="0.25">
      <c r="A27" s="80"/>
      <c r="B27" s="209" t="s">
        <v>240</v>
      </c>
      <c r="C27" s="209"/>
      <c r="D27" s="209"/>
      <c r="J27" s="80"/>
      <c r="K27" s="80"/>
      <c r="L27" s="80"/>
      <c r="M27" s="80"/>
      <c r="N27" s="80"/>
      <c r="O27" s="80"/>
    </row>
    <row r="28" spans="1:15" ht="30.75" customHeight="1" x14ac:dyDescent="0.25">
      <c r="A28" s="80"/>
      <c r="B28" s="209"/>
      <c r="C28" s="209"/>
      <c r="D28" s="209"/>
      <c r="E28" s="207" t="s">
        <v>241</v>
      </c>
      <c r="F28" s="207"/>
      <c r="G28" s="207"/>
      <c r="H28" s="207"/>
      <c r="I28" s="207"/>
      <c r="J28" s="80"/>
      <c r="K28" s="99"/>
      <c r="L28" s="80"/>
      <c r="M28" s="80"/>
      <c r="N28" s="80"/>
      <c r="O28" s="80"/>
    </row>
    <row r="29" spans="1:15" x14ac:dyDescent="0.25">
      <c r="A29" s="80"/>
      <c r="J29" s="92"/>
      <c r="K29" s="80"/>
      <c r="L29" s="80"/>
      <c r="M29" s="80"/>
      <c r="N29" s="80"/>
      <c r="O29" s="80"/>
    </row>
    <row r="30" spans="1:15" x14ac:dyDescent="0.25">
      <c r="A30" s="80"/>
      <c r="B30" s="216" t="s">
        <v>242</v>
      </c>
      <c r="C30" s="216"/>
      <c r="D30" s="216"/>
      <c r="E30" s="99" t="s">
        <v>243</v>
      </c>
      <c r="F30" s="217">
        <v>45468</v>
      </c>
      <c r="G30" s="218"/>
      <c r="H30" s="81" t="s">
        <v>82</v>
      </c>
      <c r="I30" s="96">
        <v>442</v>
      </c>
      <c r="J30" s="80"/>
      <c r="K30" s="100"/>
      <c r="L30" s="100"/>
      <c r="M30" s="100"/>
      <c r="N30" s="100"/>
      <c r="O30" s="80"/>
    </row>
    <row r="31" spans="1:15" x14ac:dyDescent="0.25">
      <c r="A31" s="80"/>
      <c r="B31" s="80"/>
      <c r="C31" s="80"/>
      <c r="D31" s="213"/>
      <c r="E31" s="213"/>
      <c r="F31" s="80"/>
      <c r="G31" s="80"/>
      <c r="H31" s="101"/>
      <c r="I31" s="80"/>
      <c r="J31" s="80"/>
      <c r="K31" s="80"/>
      <c r="L31" s="80"/>
      <c r="M31" s="80"/>
      <c r="N31" s="80"/>
      <c r="O31" s="80"/>
    </row>
    <row r="32" spans="1:15" x14ac:dyDescent="0.25">
      <c r="D32" s="214"/>
      <c r="E32" s="214"/>
      <c r="F32" s="214"/>
      <c r="G32" s="214"/>
      <c r="H32" s="214"/>
      <c r="I32" s="214"/>
    </row>
    <row r="33" spans="4:9" x14ac:dyDescent="0.25">
      <c r="D33" s="9"/>
      <c r="E33" s="9"/>
      <c r="F33" s="9"/>
      <c r="G33" s="9"/>
      <c r="H33" s="10"/>
      <c r="I33" s="9"/>
    </row>
    <row r="34" spans="4:9" x14ac:dyDescent="0.25">
      <c r="D34" s="205"/>
      <c r="E34" s="205"/>
      <c r="F34" s="205"/>
      <c r="G34" s="205"/>
      <c r="H34" s="205"/>
      <c r="I34" s="205"/>
    </row>
    <row r="35" spans="4:9" x14ac:dyDescent="0.25">
      <c r="D35" s="205"/>
      <c r="E35" s="205"/>
      <c r="F35" s="205"/>
      <c r="G35" s="205"/>
      <c r="H35" s="205"/>
      <c r="I35" s="205"/>
    </row>
  </sheetData>
  <mergeCells count="32">
    <mergeCell ref="B15:D16"/>
    <mergeCell ref="E15:I16"/>
    <mergeCell ref="B18:C18"/>
    <mergeCell ref="E18:N18"/>
    <mergeCell ref="J26:M26"/>
    <mergeCell ref="L1:N1"/>
    <mergeCell ref="L2:N2"/>
    <mergeCell ref="L3:N3"/>
    <mergeCell ref="G6:J6"/>
    <mergeCell ref="F7:K7"/>
    <mergeCell ref="A8:O8"/>
    <mergeCell ref="B9:N9"/>
    <mergeCell ref="E10:L10"/>
    <mergeCell ref="B12:D13"/>
    <mergeCell ref="G12:M12"/>
    <mergeCell ref="G13:M13"/>
    <mergeCell ref="D34:I34"/>
    <mergeCell ref="D35:I35"/>
    <mergeCell ref="B20:C20"/>
    <mergeCell ref="E20:N20"/>
    <mergeCell ref="B21:C21"/>
    <mergeCell ref="B22:D23"/>
    <mergeCell ref="E23:K23"/>
    <mergeCell ref="B25:C25"/>
    <mergeCell ref="E25:H25"/>
    <mergeCell ref="D31:E31"/>
    <mergeCell ref="D32:I32"/>
    <mergeCell ref="J25:M25"/>
    <mergeCell ref="B27:D28"/>
    <mergeCell ref="E28:I28"/>
    <mergeCell ref="B30:D30"/>
    <mergeCell ref="F30:G30"/>
  </mergeCells>
  <hyperlinks>
    <hyperlink ref="E23" r:id="rId1" tooltip="Приказ Минтруда России от 29.09.2014 N 667н (ред. от 09.03.2017) &quot;О реестре профессиональных стандартов (перечне видов профессиональной деятельности)&quot; (Зарегистрировано в Минюсте России 19.11.2014 N 34779) {КонсультантПлюс}" display="consultantplus://offline/ref=AA7B118A6B629FCA856E0532452C3F82308A6126F233D67C035465B8B5696709A2657FAAF85DC96DF74BD86673E067A717EB0AB373CA8948CAhCI" xr:uid="{00000000-0004-0000-0000-000000000000}"/>
  </hyperlinks>
  <pageMargins left="0.7" right="0.7" top="0.75" bottom="0.75" header="0.3" footer="0.3"/>
  <pageSetup paperSize="9" scale="8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
  <sheetViews>
    <sheetView view="pageBreakPreview" zoomScaleNormal="75" zoomScaleSheetLayoutView="100" workbookViewId="0">
      <selection activeCell="I15" sqref="I15"/>
    </sheetView>
  </sheetViews>
  <sheetFormatPr defaultColWidth="9.140625" defaultRowHeight="18" x14ac:dyDescent="0.25"/>
  <cols>
    <col min="1" max="1" width="9.85546875" style="13" customWidth="1"/>
    <col min="2" max="3" width="17.7109375" style="13" customWidth="1"/>
    <col min="4" max="5" width="11.85546875" style="13" customWidth="1"/>
    <col min="6" max="6" width="14.28515625" style="13" customWidth="1"/>
    <col min="7" max="11" width="11.85546875" style="13" customWidth="1"/>
    <col min="12" max="12" width="15.7109375" style="13" customWidth="1"/>
    <col min="13" max="13" width="12.140625" style="13" customWidth="1"/>
    <col min="14" max="16384" width="9.140625" style="13"/>
  </cols>
  <sheetData>
    <row r="1" spans="1:13" s="197" customFormat="1" x14ac:dyDescent="0.25">
      <c r="A1" s="232" t="s">
        <v>133</v>
      </c>
      <c r="B1" s="232"/>
      <c r="C1" s="232"/>
      <c r="D1" s="232"/>
      <c r="E1" s="232"/>
      <c r="F1" s="232"/>
      <c r="G1" s="232"/>
      <c r="H1" s="232"/>
      <c r="I1" s="232"/>
      <c r="J1" s="232"/>
      <c r="K1" s="232"/>
      <c r="L1" s="232"/>
      <c r="M1" s="232"/>
    </row>
    <row r="2" spans="1:13" s="197" customFormat="1" ht="18.75" thickBot="1" x14ac:dyDescent="0.3"/>
    <row r="3" spans="1:13" ht="25.5" customHeight="1" x14ac:dyDescent="0.25">
      <c r="A3" s="233" t="s">
        <v>2</v>
      </c>
      <c r="B3" s="235" t="s">
        <v>97</v>
      </c>
      <c r="C3" s="236"/>
      <c r="D3" s="235" t="s">
        <v>98</v>
      </c>
      <c r="E3" s="236"/>
      <c r="F3" s="235" t="s">
        <v>99</v>
      </c>
      <c r="G3" s="236"/>
      <c r="H3" s="235" t="s">
        <v>3</v>
      </c>
      <c r="I3" s="236"/>
      <c r="J3" s="235" t="s">
        <v>100</v>
      </c>
      <c r="K3" s="236"/>
      <c r="L3" s="239" t="s">
        <v>5</v>
      </c>
      <c r="M3" s="241" t="s">
        <v>6</v>
      </c>
    </row>
    <row r="4" spans="1:13" ht="50.25" customHeight="1" thickBot="1" x14ac:dyDescent="0.3">
      <c r="A4" s="234"/>
      <c r="B4" s="237"/>
      <c r="C4" s="238"/>
      <c r="D4" s="237"/>
      <c r="E4" s="238"/>
      <c r="F4" s="237"/>
      <c r="G4" s="238"/>
      <c r="H4" s="237"/>
      <c r="I4" s="238"/>
      <c r="J4" s="237"/>
      <c r="K4" s="238"/>
      <c r="L4" s="240"/>
      <c r="M4" s="242"/>
    </row>
    <row r="5" spans="1:13" ht="18.75" thickBot="1" x14ac:dyDescent="0.3">
      <c r="A5" s="24">
        <v>1</v>
      </c>
      <c r="B5" s="230">
        <v>2</v>
      </c>
      <c r="C5" s="231"/>
      <c r="D5" s="230">
        <v>3</v>
      </c>
      <c r="E5" s="231"/>
      <c r="F5" s="230">
        <v>4</v>
      </c>
      <c r="G5" s="231"/>
      <c r="H5" s="230">
        <v>6</v>
      </c>
      <c r="I5" s="231"/>
      <c r="J5" s="230">
        <v>7</v>
      </c>
      <c r="K5" s="231"/>
      <c r="L5" s="25">
        <v>8</v>
      </c>
      <c r="M5" s="26">
        <v>9</v>
      </c>
    </row>
    <row r="6" spans="1:13" x14ac:dyDescent="0.25">
      <c r="A6" s="27"/>
      <c r="B6" s="28" t="s">
        <v>7</v>
      </c>
      <c r="C6" s="29" t="s">
        <v>8</v>
      </c>
      <c r="D6" s="28" t="s">
        <v>7</v>
      </c>
      <c r="E6" s="29" t="s">
        <v>8</v>
      </c>
      <c r="F6" s="28" t="s">
        <v>7</v>
      </c>
      <c r="G6" s="29" t="s">
        <v>8</v>
      </c>
      <c r="H6" s="28" t="s">
        <v>7</v>
      </c>
      <c r="I6" s="29" t="s">
        <v>8</v>
      </c>
      <c r="J6" s="28" t="s">
        <v>7</v>
      </c>
      <c r="K6" s="29" t="s">
        <v>8</v>
      </c>
      <c r="L6" s="29" t="s">
        <v>8</v>
      </c>
      <c r="M6" s="30" t="s">
        <v>8</v>
      </c>
    </row>
    <row r="7" spans="1:13" s="164" customFormat="1" x14ac:dyDescent="0.25">
      <c r="A7" s="158" t="s">
        <v>9</v>
      </c>
      <c r="B7" s="159">
        <f>36*C7</f>
        <v>1404</v>
      </c>
      <c r="C7" s="160">
        <v>39</v>
      </c>
      <c r="D7" s="159">
        <f>36*E7</f>
        <v>0</v>
      </c>
      <c r="E7" s="161">
        <v>0</v>
      </c>
      <c r="F7" s="162">
        <f>36*G7</f>
        <v>0</v>
      </c>
      <c r="G7" s="161">
        <v>0</v>
      </c>
      <c r="H7" s="159">
        <f>36*I7</f>
        <v>72</v>
      </c>
      <c r="I7" s="161">
        <v>2</v>
      </c>
      <c r="J7" s="159">
        <f>36*K7</f>
        <v>0</v>
      </c>
      <c r="K7" s="161"/>
      <c r="L7" s="161">
        <v>11</v>
      </c>
      <c r="M7" s="163">
        <f>C7+E7+G7+I7+K7+L7</f>
        <v>52</v>
      </c>
    </row>
    <row r="8" spans="1:13" s="164" customFormat="1" x14ac:dyDescent="0.25">
      <c r="A8" s="158" t="s">
        <v>10</v>
      </c>
      <c r="B8" s="159">
        <f>36*C8</f>
        <v>1260</v>
      </c>
      <c r="C8" s="160">
        <v>35</v>
      </c>
      <c r="D8" s="159">
        <f t="shared" ref="D8:D9" si="0">36*E8</f>
        <v>144</v>
      </c>
      <c r="E8" s="159">
        <v>4</v>
      </c>
      <c r="F8" s="162">
        <f t="shared" ref="F8:F10" si="1">36*G8</f>
        <v>0</v>
      </c>
      <c r="G8" s="159">
        <v>0</v>
      </c>
      <c r="H8" s="159">
        <f t="shared" ref="H8:H10" si="2">36*I8</f>
        <v>72</v>
      </c>
      <c r="I8" s="161">
        <v>2</v>
      </c>
      <c r="J8" s="159">
        <f t="shared" ref="J8:J10" si="3">36*K8</f>
        <v>0</v>
      </c>
      <c r="K8" s="161"/>
      <c r="L8" s="161">
        <v>11</v>
      </c>
      <c r="M8" s="163">
        <f t="shared" ref="M8:M10" si="4">C8+E8+G8+I8+K8+L8</f>
        <v>52</v>
      </c>
    </row>
    <row r="9" spans="1:13" s="164" customFormat="1" x14ac:dyDescent="0.25">
      <c r="A9" s="158" t="s">
        <v>11</v>
      </c>
      <c r="B9" s="159">
        <f>36*C9</f>
        <v>900</v>
      </c>
      <c r="C9" s="160">
        <v>25</v>
      </c>
      <c r="D9" s="159">
        <f t="shared" si="0"/>
        <v>144</v>
      </c>
      <c r="E9" s="161">
        <v>4</v>
      </c>
      <c r="F9" s="162">
        <f t="shared" si="1"/>
        <v>360</v>
      </c>
      <c r="G9" s="161">
        <v>10</v>
      </c>
      <c r="H9" s="159">
        <f t="shared" si="2"/>
        <v>72</v>
      </c>
      <c r="I9" s="161">
        <v>2</v>
      </c>
      <c r="J9" s="159">
        <f t="shared" si="3"/>
        <v>0</v>
      </c>
      <c r="K9" s="161"/>
      <c r="L9" s="161">
        <v>11</v>
      </c>
      <c r="M9" s="163">
        <f t="shared" si="4"/>
        <v>52</v>
      </c>
    </row>
    <row r="10" spans="1:13" s="164" customFormat="1" x14ac:dyDescent="0.25">
      <c r="A10" s="158" t="s">
        <v>96</v>
      </c>
      <c r="B10" s="159">
        <f>36*C10</f>
        <v>720</v>
      </c>
      <c r="C10" s="165">
        <v>20</v>
      </c>
      <c r="D10" s="159">
        <f>36*E10</f>
        <v>144</v>
      </c>
      <c r="E10" s="166">
        <v>4</v>
      </c>
      <c r="F10" s="162">
        <f t="shared" si="1"/>
        <v>396</v>
      </c>
      <c r="G10" s="166">
        <v>11</v>
      </c>
      <c r="H10" s="159">
        <f t="shared" si="2"/>
        <v>36</v>
      </c>
      <c r="I10" s="166">
        <v>1</v>
      </c>
      <c r="J10" s="159">
        <f t="shared" si="3"/>
        <v>216</v>
      </c>
      <c r="K10" s="166">
        <v>6</v>
      </c>
      <c r="L10" s="166">
        <v>2</v>
      </c>
      <c r="M10" s="163">
        <f t="shared" si="4"/>
        <v>44</v>
      </c>
    </row>
    <row r="11" spans="1:13" s="33" customFormat="1" ht="18.75" thickBot="1" x14ac:dyDescent="0.3">
      <c r="A11" s="31" t="s">
        <v>12</v>
      </c>
      <c r="B11" s="32">
        <f>SUM(B7:B10)</f>
        <v>4284</v>
      </c>
      <c r="C11" s="32">
        <f>SUM(C7:C10)</f>
        <v>119</v>
      </c>
      <c r="D11" s="32">
        <f t="shared" ref="D11:K11" si="5">SUM(D7:D10)</f>
        <v>432</v>
      </c>
      <c r="E11" s="32">
        <f t="shared" si="5"/>
        <v>12</v>
      </c>
      <c r="F11" s="39">
        <f t="shared" si="5"/>
        <v>756</v>
      </c>
      <c r="G11" s="32">
        <f t="shared" si="5"/>
        <v>21</v>
      </c>
      <c r="H11" s="32">
        <f t="shared" si="5"/>
        <v>252</v>
      </c>
      <c r="I11" s="32">
        <f t="shared" si="5"/>
        <v>7</v>
      </c>
      <c r="J11" s="32">
        <f t="shared" si="5"/>
        <v>216</v>
      </c>
      <c r="K11" s="32">
        <f t="shared" si="5"/>
        <v>6</v>
      </c>
      <c r="L11" s="32">
        <f>SUM(L7:L10)</f>
        <v>35</v>
      </c>
      <c r="M11" s="32">
        <f>SUM(M7:M10)</f>
        <v>200</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6"/>
  <sheetViews>
    <sheetView tabSelected="1" view="pageBreakPreview" topLeftCell="A8" zoomScale="60" zoomScaleNormal="70" workbookViewId="0">
      <selection activeCell="P25" sqref="P25"/>
    </sheetView>
  </sheetViews>
  <sheetFormatPr defaultColWidth="9.140625" defaultRowHeight="23.25" customHeight="1" x14ac:dyDescent="0.25"/>
  <cols>
    <col min="1" max="1" width="14.7109375" style="61" customWidth="1"/>
    <col min="2" max="2" width="74.42578125" style="63" customWidth="1"/>
    <col min="3" max="3" width="7.85546875" style="45" customWidth="1"/>
    <col min="4" max="4" width="7.5703125" style="45" customWidth="1"/>
    <col min="5" max="5" width="7.5703125" style="64" customWidth="1"/>
    <col min="6" max="6" width="6.140625" style="49" customWidth="1"/>
    <col min="7" max="7" width="9.5703125" style="45" customWidth="1"/>
    <col min="8" max="8" width="9.5703125" style="59" customWidth="1"/>
    <col min="9" max="13" width="9.5703125" style="45" customWidth="1"/>
    <col min="14" max="15" width="5" style="45" customWidth="1"/>
    <col min="16" max="16" width="14.140625" style="49" customWidth="1"/>
    <col min="17" max="17" width="15.7109375" style="49" customWidth="1"/>
    <col min="18" max="19" width="15" style="49" customWidth="1"/>
    <col min="20" max="21" width="14.7109375" style="49" customWidth="1"/>
    <col min="22" max="22" width="14.85546875" style="49" customWidth="1"/>
    <col min="23" max="23" width="13.85546875" style="49" customWidth="1"/>
    <col min="24" max="16384" width="9.140625" style="45"/>
  </cols>
  <sheetData>
    <row r="1" spans="1:26" s="34" customFormat="1" ht="23.25" customHeight="1" x14ac:dyDescent="0.25">
      <c r="A1" s="248" t="s">
        <v>91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row>
    <row r="2" spans="1:26" ht="9.75" customHeight="1" x14ac:dyDescent="0.25">
      <c r="A2" s="267" t="s">
        <v>13</v>
      </c>
      <c r="B2" s="265" t="s">
        <v>14</v>
      </c>
      <c r="C2" s="265" t="s">
        <v>15</v>
      </c>
      <c r="D2" s="265"/>
      <c r="E2" s="265"/>
      <c r="F2" s="265"/>
      <c r="G2" s="268" t="s">
        <v>62</v>
      </c>
      <c r="H2" s="265" t="s">
        <v>16</v>
      </c>
      <c r="I2" s="265"/>
      <c r="J2" s="265"/>
      <c r="K2" s="265"/>
      <c r="L2" s="265"/>
      <c r="M2" s="265"/>
      <c r="N2" s="265"/>
      <c r="O2" s="265"/>
      <c r="P2" s="265" t="s">
        <v>17</v>
      </c>
      <c r="Q2" s="265"/>
      <c r="R2" s="265"/>
      <c r="S2" s="265"/>
      <c r="T2" s="265"/>
      <c r="U2" s="265"/>
      <c r="V2" s="265"/>
      <c r="W2" s="265"/>
      <c r="X2" s="249" t="s">
        <v>393</v>
      </c>
      <c r="Y2" s="252" t="s">
        <v>394</v>
      </c>
      <c r="Z2" s="252"/>
    </row>
    <row r="3" spans="1:26" ht="9.75" customHeight="1" x14ac:dyDescent="0.25">
      <c r="A3" s="267"/>
      <c r="B3" s="265"/>
      <c r="C3" s="265"/>
      <c r="D3" s="265"/>
      <c r="E3" s="265"/>
      <c r="F3" s="265"/>
      <c r="G3" s="268"/>
      <c r="H3" s="265"/>
      <c r="I3" s="265"/>
      <c r="J3" s="265"/>
      <c r="K3" s="265"/>
      <c r="L3" s="265"/>
      <c r="M3" s="265"/>
      <c r="N3" s="265"/>
      <c r="O3" s="265"/>
      <c r="P3" s="265"/>
      <c r="Q3" s="265"/>
      <c r="R3" s="265"/>
      <c r="S3" s="265"/>
      <c r="T3" s="265"/>
      <c r="U3" s="265"/>
      <c r="V3" s="265"/>
      <c r="W3" s="265"/>
      <c r="X3" s="250"/>
      <c r="Y3" s="252"/>
      <c r="Z3" s="252"/>
    </row>
    <row r="4" spans="1:26" ht="9.75" customHeight="1" x14ac:dyDescent="0.25">
      <c r="A4" s="267"/>
      <c r="B4" s="265"/>
      <c r="C4" s="265"/>
      <c r="D4" s="265"/>
      <c r="E4" s="265"/>
      <c r="F4" s="265"/>
      <c r="G4" s="268"/>
      <c r="H4" s="265"/>
      <c r="I4" s="265"/>
      <c r="J4" s="265"/>
      <c r="K4" s="265"/>
      <c r="L4" s="265"/>
      <c r="M4" s="265"/>
      <c r="N4" s="265"/>
      <c r="O4" s="265"/>
      <c r="P4" s="265"/>
      <c r="Q4" s="265"/>
      <c r="R4" s="265"/>
      <c r="S4" s="265"/>
      <c r="T4" s="265"/>
      <c r="U4" s="265"/>
      <c r="V4" s="265"/>
      <c r="W4" s="265"/>
      <c r="X4" s="250"/>
      <c r="Y4" s="252"/>
      <c r="Z4" s="252"/>
    </row>
    <row r="5" spans="1:26" ht="9.75" customHeight="1" x14ac:dyDescent="0.25">
      <c r="A5" s="267"/>
      <c r="B5" s="265"/>
      <c r="C5" s="265"/>
      <c r="D5" s="265"/>
      <c r="E5" s="265"/>
      <c r="F5" s="265"/>
      <c r="G5" s="268"/>
      <c r="H5" s="265"/>
      <c r="I5" s="265"/>
      <c r="J5" s="265"/>
      <c r="K5" s="265"/>
      <c r="L5" s="265"/>
      <c r="M5" s="265"/>
      <c r="N5" s="265"/>
      <c r="O5" s="265"/>
      <c r="P5" s="265"/>
      <c r="Q5" s="265"/>
      <c r="R5" s="265"/>
      <c r="S5" s="265"/>
      <c r="T5" s="265"/>
      <c r="U5" s="265"/>
      <c r="V5" s="265"/>
      <c r="W5" s="265"/>
      <c r="X5" s="250"/>
      <c r="Y5" s="252"/>
      <c r="Z5" s="252"/>
    </row>
    <row r="6" spans="1:26" ht="23.25" customHeight="1" x14ac:dyDescent="0.25">
      <c r="A6" s="267"/>
      <c r="B6" s="265"/>
      <c r="C6" s="265"/>
      <c r="D6" s="265"/>
      <c r="E6" s="265"/>
      <c r="F6" s="265"/>
      <c r="G6" s="268"/>
      <c r="H6" s="268" t="s">
        <v>18</v>
      </c>
      <c r="I6" s="265" t="s">
        <v>63</v>
      </c>
      <c r="J6" s="265"/>
      <c r="K6" s="265"/>
      <c r="L6" s="265"/>
      <c r="M6" s="265"/>
      <c r="N6" s="265"/>
      <c r="O6" s="265"/>
      <c r="P6" s="265" t="s">
        <v>19</v>
      </c>
      <c r="Q6" s="265"/>
      <c r="R6" s="265" t="s">
        <v>20</v>
      </c>
      <c r="S6" s="265"/>
      <c r="T6" s="265" t="s">
        <v>21</v>
      </c>
      <c r="U6" s="265"/>
      <c r="V6" s="265" t="s">
        <v>101</v>
      </c>
      <c r="W6" s="265"/>
      <c r="X6" s="250"/>
      <c r="Y6" s="252"/>
      <c r="Z6" s="252"/>
    </row>
    <row r="7" spans="1:26" ht="28.5" customHeight="1" x14ac:dyDescent="0.25">
      <c r="A7" s="267"/>
      <c r="B7" s="265"/>
      <c r="C7" s="265"/>
      <c r="D7" s="265"/>
      <c r="E7" s="265"/>
      <c r="F7" s="265"/>
      <c r="G7" s="268"/>
      <c r="H7" s="268"/>
      <c r="I7" s="265" t="s">
        <v>64</v>
      </c>
      <c r="J7" s="265"/>
      <c r="K7" s="265"/>
      <c r="L7" s="265"/>
      <c r="M7" s="265"/>
      <c r="N7" s="265"/>
      <c r="O7" s="265"/>
      <c r="P7" s="53" t="s">
        <v>23</v>
      </c>
      <c r="Q7" s="53" t="s">
        <v>24</v>
      </c>
      <c r="R7" s="53" t="s">
        <v>25</v>
      </c>
      <c r="S7" s="53" t="s">
        <v>26</v>
      </c>
      <c r="T7" s="53" t="s">
        <v>27</v>
      </c>
      <c r="U7" s="53" t="s">
        <v>28</v>
      </c>
      <c r="V7" s="53" t="s">
        <v>102</v>
      </c>
      <c r="W7" s="53" t="s">
        <v>103</v>
      </c>
      <c r="X7" s="250"/>
      <c r="Y7" s="252"/>
      <c r="Z7" s="252"/>
    </row>
    <row r="8" spans="1:26" ht="18.75" customHeight="1" x14ac:dyDescent="0.25">
      <c r="A8" s="267"/>
      <c r="B8" s="265"/>
      <c r="C8" s="265"/>
      <c r="D8" s="265"/>
      <c r="E8" s="265"/>
      <c r="F8" s="265"/>
      <c r="G8" s="268"/>
      <c r="H8" s="268"/>
      <c r="I8" s="277" t="s">
        <v>22</v>
      </c>
      <c r="J8" s="265" t="s">
        <v>65</v>
      </c>
      <c r="K8" s="265"/>
      <c r="L8" s="265"/>
      <c r="M8" s="265"/>
      <c r="N8" s="265"/>
      <c r="O8" s="265"/>
      <c r="P8" s="23">
        <v>17</v>
      </c>
      <c r="Q8" s="23">
        <v>24</v>
      </c>
      <c r="R8" s="23">
        <v>17</v>
      </c>
      <c r="S8" s="23">
        <v>24</v>
      </c>
      <c r="T8" s="23">
        <v>17</v>
      </c>
      <c r="U8" s="23">
        <v>24</v>
      </c>
      <c r="V8" s="23">
        <v>20</v>
      </c>
      <c r="W8" s="23">
        <v>22</v>
      </c>
      <c r="X8" s="250"/>
      <c r="Y8" s="252"/>
      <c r="Z8" s="252"/>
    </row>
    <row r="9" spans="1:26" ht="18.75" customHeight="1" x14ac:dyDescent="0.25">
      <c r="A9" s="267"/>
      <c r="B9" s="265"/>
      <c r="C9" s="265"/>
      <c r="D9" s="265"/>
      <c r="E9" s="265"/>
      <c r="F9" s="265"/>
      <c r="G9" s="268"/>
      <c r="H9" s="268"/>
      <c r="I9" s="277"/>
      <c r="J9" s="268" t="s">
        <v>135</v>
      </c>
      <c r="K9" s="268" t="s">
        <v>136</v>
      </c>
      <c r="L9" s="272" t="s">
        <v>207</v>
      </c>
      <c r="M9" s="273" t="s">
        <v>58</v>
      </c>
      <c r="N9" s="268" t="s">
        <v>206</v>
      </c>
      <c r="O9" s="268" t="s">
        <v>3</v>
      </c>
      <c r="P9" s="15" t="s">
        <v>78</v>
      </c>
      <c r="Q9" s="15" t="s">
        <v>78</v>
      </c>
      <c r="R9" s="15" t="s">
        <v>78</v>
      </c>
      <c r="S9" s="15" t="s">
        <v>78</v>
      </c>
      <c r="T9" s="15" t="s">
        <v>78</v>
      </c>
      <c r="U9" s="15" t="s">
        <v>78</v>
      </c>
      <c r="V9" s="15" t="s">
        <v>78</v>
      </c>
      <c r="W9" s="15" t="s">
        <v>78</v>
      </c>
      <c r="X9" s="250"/>
      <c r="Y9" s="252"/>
      <c r="Z9" s="252"/>
    </row>
    <row r="10" spans="1:26" ht="23.25" customHeight="1" x14ac:dyDescent="0.25">
      <c r="A10" s="267"/>
      <c r="B10" s="265"/>
      <c r="C10" s="265"/>
      <c r="D10" s="265"/>
      <c r="E10" s="265"/>
      <c r="F10" s="265"/>
      <c r="G10" s="268"/>
      <c r="H10" s="268"/>
      <c r="I10" s="277"/>
      <c r="J10" s="268"/>
      <c r="K10" s="268"/>
      <c r="L10" s="273"/>
      <c r="M10" s="273"/>
      <c r="N10" s="268"/>
      <c r="O10" s="268"/>
      <c r="P10" s="266" t="s">
        <v>353</v>
      </c>
      <c r="Q10" s="266" t="s">
        <v>354</v>
      </c>
      <c r="R10" s="266" t="s">
        <v>353</v>
      </c>
      <c r="S10" s="266" t="s">
        <v>363</v>
      </c>
      <c r="T10" s="266" t="s">
        <v>353</v>
      </c>
      <c r="U10" s="266" t="s">
        <v>428</v>
      </c>
      <c r="V10" s="266" t="s">
        <v>432</v>
      </c>
      <c r="W10" s="266" t="s">
        <v>429</v>
      </c>
      <c r="X10" s="250"/>
      <c r="Y10" s="253" t="s">
        <v>395</v>
      </c>
      <c r="Z10" s="253" t="s">
        <v>396</v>
      </c>
    </row>
    <row r="11" spans="1:26" ht="96" customHeight="1" x14ac:dyDescent="0.25">
      <c r="A11" s="267"/>
      <c r="B11" s="265"/>
      <c r="C11" s="54" t="s">
        <v>59</v>
      </c>
      <c r="D11" s="54" t="s">
        <v>60</v>
      </c>
      <c r="E11" s="78" t="s">
        <v>134</v>
      </c>
      <c r="F11" s="54" t="s">
        <v>61</v>
      </c>
      <c r="G11" s="268"/>
      <c r="H11" s="268"/>
      <c r="I11" s="277"/>
      <c r="J11" s="268"/>
      <c r="K11" s="268"/>
      <c r="L11" s="273"/>
      <c r="M11" s="273"/>
      <c r="N11" s="268"/>
      <c r="O11" s="268"/>
      <c r="P11" s="266"/>
      <c r="Q11" s="266"/>
      <c r="R11" s="266"/>
      <c r="S11" s="266"/>
      <c r="T11" s="266"/>
      <c r="U11" s="266"/>
      <c r="V11" s="266"/>
      <c r="W11" s="266"/>
      <c r="X11" s="251"/>
      <c r="Y11" s="253"/>
      <c r="Z11" s="253"/>
    </row>
    <row r="12" spans="1:26" ht="23.25" customHeight="1" x14ac:dyDescent="0.25">
      <c r="A12" s="75">
        <v>1</v>
      </c>
      <c r="B12" s="51">
        <v>2</v>
      </c>
      <c r="C12" s="51">
        <v>3</v>
      </c>
      <c r="D12" s="51">
        <v>4</v>
      </c>
      <c r="E12" s="51"/>
      <c r="F12" s="51">
        <v>5</v>
      </c>
      <c r="G12" s="51">
        <v>6</v>
      </c>
      <c r="H12" s="51">
        <v>7</v>
      </c>
      <c r="I12" s="51">
        <v>8</v>
      </c>
      <c r="J12" s="51">
        <v>9</v>
      </c>
      <c r="K12" s="51">
        <v>10</v>
      </c>
      <c r="L12" s="51">
        <v>11</v>
      </c>
      <c r="M12" s="51">
        <v>12</v>
      </c>
      <c r="N12" s="51">
        <v>13</v>
      </c>
      <c r="O12" s="51">
        <v>14</v>
      </c>
      <c r="P12" s="51">
        <v>15</v>
      </c>
      <c r="Q12" s="51">
        <v>16</v>
      </c>
      <c r="R12" s="51">
        <v>17</v>
      </c>
      <c r="S12" s="51">
        <v>18</v>
      </c>
      <c r="T12" s="51">
        <v>19</v>
      </c>
      <c r="U12" s="51">
        <v>20</v>
      </c>
      <c r="V12" s="51">
        <v>21</v>
      </c>
      <c r="W12" s="51">
        <v>22</v>
      </c>
      <c r="X12" s="181">
        <v>21</v>
      </c>
      <c r="Y12" s="35">
        <v>22</v>
      </c>
      <c r="Z12" s="35">
        <v>23</v>
      </c>
    </row>
    <row r="13" spans="1:26" s="34" customFormat="1" ht="23.25" customHeight="1" x14ac:dyDescent="0.25">
      <c r="A13" s="41"/>
      <c r="B13" s="41" t="s">
        <v>79</v>
      </c>
      <c r="C13" s="124"/>
      <c r="D13" s="124"/>
      <c r="E13" s="124"/>
      <c r="F13" s="124"/>
      <c r="G13" s="52">
        <f t="shared" ref="G13:O13" si="0">G14+G29+G90</f>
        <v>5957</v>
      </c>
      <c r="H13" s="52">
        <f t="shared" si="0"/>
        <v>92</v>
      </c>
      <c r="I13" s="52">
        <f t="shared" si="0"/>
        <v>4389</v>
      </c>
      <c r="J13" s="52">
        <f t="shared" si="0"/>
        <v>4229</v>
      </c>
      <c r="K13" s="52">
        <f t="shared" si="0"/>
        <v>3082</v>
      </c>
      <c r="L13" s="52">
        <f t="shared" si="0"/>
        <v>88</v>
      </c>
      <c r="M13" s="52">
        <f t="shared" si="0"/>
        <v>1260</v>
      </c>
      <c r="N13" s="52">
        <f t="shared" si="0"/>
        <v>84</v>
      </c>
      <c r="O13" s="52">
        <f t="shared" si="0"/>
        <v>76</v>
      </c>
      <c r="P13" s="52">
        <f t="shared" ref="P13:W13" si="1">P14+P29+P85+P90</f>
        <v>629</v>
      </c>
      <c r="Q13" s="52">
        <f t="shared" si="1"/>
        <v>864</v>
      </c>
      <c r="R13" s="52">
        <f t="shared" si="1"/>
        <v>612</v>
      </c>
      <c r="S13" s="52">
        <f t="shared" si="1"/>
        <v>864</v>
      </c>
      <c r="T13" s="52">
        <f t="shared" si="1"/>
        <v>612</v>
      </c>
      <c r="U13" s="52">
        <f t="shared" si="1"/>
        <v>864</v>
      </c>
      <c r="V13" s="52">
        <f t="shared" si="1"/>
        <v>720</v>
      </c>
      <c r="W13" s="52">
        <f t="shared" si="1"/>
        <v>792</v>
      </c>
      <c r="X13" s="180"/>
      <c r="Y13" s="184">
        <f>Y29/G29*100</f>
        <v>69.444444444444443</v>
      </c>
      <c r="Z13" s="184">
        <f>Z29/G29*100</f>
        <v>30.555555555555557</v>
      </c>
    </row>
    <row r="14" spans="1:26" s="43" customFormat="1" ht="23.25" customHeight="1" x14ac:dyDescent="0.25">
      <c r="A14" s="125" t="s">
        <v>204</v>
      </c>
      <c r="B14" s="41" t="s">
        <v>29</v>
      </c>
      <c r="C14" s="130">
        <v>0</v>
      </c>
      <c r="D14" s="130">
        <v>10</v>
      </c>
      <c r="E14" s="130">
        <v>14</v>
      </c>
      <c r="F14" s="131">
        <v>4</v>
      </c>
      <c r="G14" s="42">
        <f>SUM(G15:G28)</f>
        <v>1493</v>
      </c>
      <c r="H14" s="131">
        <f>SUM(H15:H28)</f>
        <v>0</v>
      </c>
      <c r="I14" s="42">
        <f>SUM(I15:I28)</f>
        <v>1493</v>
      </c>
      <c r="J14" s="131">
        <f t="shared" ref="J14:S14" si="2">SUM(J15:J28)</f>
        <v>1421</v>
      </c>
      <c r="K14" s="131">
        <f t="shared" si="2"/>
        <v>785</v>
      </c>
      <c r="L14" s="131">
        <f t="shared" si="2"/>
        <v>28</v>
      </c>
      <c r="M14" s="131">
        <f t="shared" si="2"/>
        <v>0</v>
      </c>
      <c r="N14" s="131">
        <f>SUM(N15:N28)</f>
        <v>48</v>
      </c>
      <c r="O14" s="131">
        <f t="shared" si="2"/>
        <v>24</v>
      </c>
      <c r="P14" s="131">
        <f t="shared" si="2"/>
        <v>629</v>
      </c>
      <c r="Q14" s="131">
        <f>SUM(Q15:Q28)</f>
        <v>792</v>
      </c>
      <c r="R14" s="131">
        <f t="shared" si="2"/>
        <v>0</v>
      </c>
      <c r="S14" s="131">
        <f t="shared" si="2"/>
        <v>0</v>
      </c>
      <c r="T14" s="131">
        <f>SUM(T15:T28)</f>
        <v>0</v>
      </c>
      <c r="U14" s="131">
        <f t="shared" ref="U14:W14" si="3">SUM(U15:U28)</f>
        <v>0</v>
      </c>
      <c r="V14" s="131">
        <f t="shared" si="3"/>
        <v>0</v>
      </c>
      <c r="W14" s="131">
        <f t="shared" si="3"/>
        <v>0</v>
      </c>
      <c r="X14" s="254" t="s">
        <v>399</v>
      </c>
      <c r="Y14" s="255"/>
      <c r="Z14" s="256"/>
    </row>
    <row r="15" spans="1:26" ht="24" customHeight="1" x14ac:dyDescent="0.25">
      <c r="A15" s="17" t="s">
        <v>205</v>
      </c>
      <c r="B15" s="79" t="s">
        <v>92</v>
      </c>
      <c r="C15" s="169"/>
      <c r="D15" s="174"/>
      <c r="E15" s="174" t="s">
        <v>342</v>
      </c>
      <c r="F15" s="175" t="s">
        <v>123</v>
      </c>
      <c r="G15" s="44">
        <f>H15+I15</f>
        <v>91</v>
      </c>
      <c r="H15" s="171"/>
      <c r="I15" s="44">
        <f>SUM(N15:W15)</f>
        <v>91</v>
      </c>
      <c r="J15" s="44">
        <f>P15+Q15+R15+S15+T15+U15+V15+W15</f>
        <v>78</v>
      </c>
      <c r="K15" s="204">
        <v>36</v>
      </c>
      <c r="L15" s="171">
        <v>2</v>
      </c>
      <c r="M15" s="171"/>
      <c r="N15" s="171">
        <v>7</v>
      </c>
      <c r="O15" s="171">
        <v>6</v>
      </c>
      <c r="P15" s="171">
        <f>17*2</f>
        <v>34</v>
      </c>
      <c r="Q15" s="171">
        <f>22*2</f>
        <v>44</v>
      </c>
      <c r="R15" s="169"/>
      <c r="S15" s="169"/>
      <c r="T15" s="169"/>
      <c r="U15" s="169"/>
      <c r="V15" s="169"/>
      <c r="W15" s="42"/>
      <c r="X15" s="257"/>
      <c r="Y15" s="258"/>
      <c r="Z15" s="259"/>
    </row>
    <row r="16" spans="1:26" ht="21" customHeight="1" x14ac:dyDescent="0.25">
      <c r="A16" s="17" t="s">
        <v>203</v>
      </c>
      <c r="B16" s="79" t="s">
        <v>30</v>
      </c>
      <c r="C16" s="169"/>
      <c r="D16" s="171">
        <v>2</v>
      </c>
      <c r="E16" s="174" t="s">
        <v>342</v>
      </c>
      <c r="F16" s="175"/>
      <c r="G16" s="44">
        <f t="shared" ref="G16:G28" si="4">H16+I16</f>
        <v>119</v>
      </c>
      <c r="H16" s="171"/>
      <c r="I16" s="44">
        <f t="shared" ref="I16:I28" si="5">SUM(N16:W16)</f>
        <v>119</v>
      </c>
      <c r="J16" s="44">
        <f t="shared" ref="J16:J28" si="6">P16+Q16+R16+S16+T16+U16+V16+W16</f>
        <v>117</v>
      </c>
      <c r="K16" s="204">
        <v>49</v>
      </c>
      <c r="L16" s="171">
        <v>2</v>
      </c>
      <c r="M16" s="171"/>
      <c r="N16" s="171">
        <v>2</v>
      </c>
      <c r="O16" s="171"/>
      <c r="P16" s="171">
        <f>17*3</f>
        <v>51</v>
      </c>
      <c r="Q16" s="171">
        <f>22*3</f>
        <v>66</v>
      </c>
      <c r="R16" s="169"/>
      <c r="S16" s="169"/>
      <c r="T16" s="169"/>
      <c r="U16" s="169"/>
      <c r="V16" s="169"/>
      <c r="W16" s="42"/>
      <c r="X16" s="257"/>
      <c r="Y16" s="258"/>
      <c r="Z16" s="259"/>
    </row>
    <row r="17" spans="1:26" ht="21" customHeight="1" x14ac:dyDescent="0.25">
      <c r="A17" s="17" t="s">
        <v>202</v>
      </c>
      <c r="B17" s="46" t="s">
        <v>347</v>
      </c>
      <c r="C17" s="169"/>
      <c r="D17" s="171">
        <v>2</v>
      </c>
      <c r="E17" s="174" t="s">
        <v>342</v>
      </c>
      <c r="F17" s="171"/>
      <c r="G17" s="44">
        <f t="shared" si="4"/>
        <v>41</v>
      </c>
      <c r="H17" s="171"/>
      <c r="I17" s="44">
        <f t="shared" si="5"/>
        <v>41</v>
      </c>
      <c r="J17" s="44">
        <f t="shared" si="6"/>
        <v>39</v>
      </c>
      <c r="K17" s="204">
        <v>10</v>
      </c>
      <c r="L17" s="171">
        <v>2</v>
      </c>
      <c r="M17" s="171"/>
      <c r="N17" s="171">
        <v>2</v>
      </c>
      <c r="O17" s="171"/>
      <c r="P17" s="171">
        <f>17*1</f>
        <v>17</v>
      </c>
      <c r="Q17" s="171">
        <f>22*1</f>
        <v>22</v>
      </c>
      <c r="R17" s="169"/>
      <c r="S17" s="169"/>
      <c r="T17" s="169"/>
      <c r="U17" s="169"/>
      <c r="V17" s="169"/>
      <c r="W17" s="42"/>
      <c r="X17" s="257"/>
      <c r="Y17" s="258"/>
      <c r="Z17" s="259"/>
    </row>
    <row r="18" spans="1:26" ht="21" customHeight="1" x14ac:dyDescent="0.25">
      <c r="A18" s="17" t="s">
        <v>201</v>
      </c>
      <c r="B18" s="47" t="s">
        <v>31</v>
      </c>
      <c r="C18" s="169"/>
      <c r="D18" s="171">
        <v>2</v>
      </c>
      <c r="E18" s="174" t="s">
        <v>342</v>
      </c>
      <c r="F18" s="176"/>
      <c r="G18" s="44">
        <f t="shared" si="4"/>
        <v>119</v>
      </c>
      <c r="H18" s="171"/>
      <c r="I18" s="44">
        <f t="shared" si="5"/>
        <v>119</v>
      </c>
      <c r="J18" s="44">
        <f t="shared" si="6"/>
        <v>117</v>
      </c>
      <c r="K18" s="204">
        <v>117</v>
      </c>
      <c r="L18" s="171">
        <v>2</v>
      </c>
      <c r="M18" s="171"/>
      <c r="N18" s="171">
        <v>2</v>
      </c>
      <c r="O18" s="171"/>
      <c r="P18" s="171">
        <f>17*3</f>
        <v>51</v>
      </c>
      <c r="Q18" s="171">
        <f>22*3</f>
        <v>66</v>
      </c>
      <c r="R18" s="169"/>
      <c r="S18" s="169"/>
      <c r="T18" s="169"/>
      <c r="U18" s="169"/>
      <c r="V18" s="169"/>
      <c r="W18" s="42"/>
      <c r="X18" s="257"/>
      <c r="Y18" s="258"/>
      <c r="Z18" s="259"/>
    </row>
    <row r="19" spans="1:26" ht="21.75" customHeight="1" x14ac:dyDescent="0.25">
      <c r="A19" s="17" t="s">
        <v>200</v>
      </c>
      <c r="B19" s="48" t="s">
        <v>33</v>
      </c>
      <c r="C19" s="169"/>
      <c r="D19" s="171"/>
      <c r="E19" s="174" t="s">
        <v>342</v>
      </c>
      <c r="F19" s="176" t="s">
        <v>123</v>
      </c>
      <c r="G19" s="44">
        <f t="shared" si="4"/>
        <v>247</v>
      </c>
      <c r="H19" s="171"/>
      <c r="I19" s="44">
        <f t="shared" si="5"/>
        <v>247</v>
      </c>
      <c r="J19" s="44">
        <f t="shared" si="6"/>
        <v>234</v>
      </c>
      <c r="K19" s="204">
        <v>234</v>
      </c>
      <c r="L19" s="171">
        <v>2</v>
      </c>
      <c r="M19" s="171"/>
      <c r="N19" s="171">
        <v>7</v>
      </c>
      <c r="O19" s="171">
        <v>6</v>
      </c>
      <c r="P19" s="171">
        <f>17*6</f>
        <v>102</v>
      </c>
      <c r="Q19" s="171">
        <f>22*6</f>
        <v>132</v>
      </c>
      <c r="R19" s="169"/>
      <c r="S19" s="169"/>
      <c r="T19" s="169"/>
      <c r="U19" s="169"/>
      <c r="V19" s="169"/>
      <c r="W19" s="42"/>
      <c r="X19" s="257"/>
      <c r="Y19" s="258"/>
      <c r="Z19" s="259"/>
    </row>
    <row r="20" spans="1:26" s="49" customFormat="1" ht="21" customHeight="1" x14ac:dyDescent="0.25">
      <c r="A20" s="17" t="s">
        <v>199</v>
      </c>
      <c r="B20" s="48" t="s">
        <v>124</v>
      </c>
      <c r="C20" s="169"/>
      <c r="D20" s="171"/>
      <c r="E20" s="174" t="s">
        <v>342</v>
      </c>
      <c r="F20" s="174">
        <v>2</v>
      </c>
      <c r="G20" s="44">
        <f t="shared" si="4"/>
        <v>147</v>
      </c>
      <c r="H20" s="171"/>
      <c r="I20" s="44">
        <f t="shared" si="5"/>
        <v>147</v>
      </c>
      <c r="J20" s="44">
        <f t="shared" si="6"/>
        <v>134</v>
      </c>
      <c r="K20" s="204">
        <v>85</v>
      </c>
      <c r="L20" s="171">
        <v>2</v>
      </c>
      <c r="M20" s="171"/>
      <c r="N20" s="171">
        <v>7</v>
      </c>
      <c r="O20" s="171">
        <v>6</v>
      </c>
      <c r="P20" s="171">
        <f>17*4</f>
        <v>68</v>
      </c>
      <c r="Q20" s="171">
        <f t="shared" ref="Q20:Q21" si="7">22*3</f>
        <v>66</v>
      </c>
      <c r="R20" s="169"/>
      <c r="S20" s="169"/>
      <c r="T20" s="169"/>
      <c r="U20" s="169"/>
      <c r="V20" s="169"/>
      <c r="W20" s="42"/>
      <c r="X20" s="257"/>
      <c r="Y20" s="258"/>
      <c r="Z20" s="259"/>
    </row>
    <row r="21" spans="1:26" ht="21" customHeight="1" x14ac:dyDescent="0.25">
      <c r="A21" s="17" t="s">
        <v>198</v>
      </c>
      <c r="B21" s="48" t="s">
        <v>32</v>
      </c>
      <c r="C21" s="169"/>
      <c r="D21" s="171">
        <v>2</v>
      </c>
      <c r="E21" s="174" t="s">
        <v>342</v>
      </c>
      <c r="F21" s="176"/>
      <c r="G21" s="44">
        <f t="shared" si="4"/>
        <v>119</v>
      </c>
      <c r="H21" s="171"/>
      <c r="I21" s="44">
        <f t="shared" si="5"/>
        <v>119</v>
      </c>
      <c r="J21" s="44">
        <f t="shared" si="6"/>
        <v>117</v>
      </c>
      <c r="K21" s="204">
        <v>48</v>
      </c>
      <c r="L21" s="171">
        <v>2</v>
      </c>
      <c r="M21" s="171"/>
      <c r="N21" s="171">
        <v>2</v>
      </c>
      <c r="O21" s="171"/>
      <c r="P21" s="171">
        <f>17*3</f>
        <v>51</v>
      </c>
      <c r="Q21" s="171">
        <f t="shared" si="7"/>
        <v>66</v>
      </c>
      <c r="R21" s="169"/>
      <c r="S21" s="169"/>
      <c r="T21" s="169"/>
      <c r="U21" s="169"/>
      <c r="V21" s="169"/>
      <c r="W21" s="42"/>
      <c r="X21" s="257"/>
      <c r="Y21" s="258"/>
      <c r="Z21" s="259"/>
    </row>
    <row r="22" spans="1:26" ht="21" customHeight="1" x14ac:dyDescent="0.25">
      <c r="A22" s="17" t="s">
        <v>197</v>
      </c>
      <c r="B22" s="48" t="s">
        <v>125</v>
      </c>
      <c r="C22" s="169"/>
      <c r="D22" s="171">
        <v>2</v>
      </c>
      <c r="E22" s="174" t="s">
        <v>342</v>
      </c>
      <c r="F22" s="176"/>
      <c r="G22" s="44">
        <f t="shared" si="4"/>
        <v>80</v>
      </c>
      <c r="H22" s="171"/>
      <c r="I22" s="44">
        <f t="shared" si="5"/>
        <v>80</v>
      </c>
      <c r="J22" s="44">
        <f t="shared" si="6"/>
        <v>78</v>
      </c>
      <c r="K22" s="204">
        <v>34</v>
      </c>
      <c r="L22" s="171">
        <v>2</v>
      </c>
      <c r="M22" s="171"/>
      <c r="N22" s="171">
        <v>2</v>
      </c>
      <c r="O22" s="171"/>
      <c r="P22" s="171">
        <f t="shared" ref="P22:P23" si="8">17*2</f>
        <v>34</v>
      </c>
      <c r="Q22" s="171">
        <f t="shared" ref="Q22:Q23" si="9">22*2</f>
        <v>44</v>
      </c>
      <c r="R22" s="169"/>
      <c r="S22" s="169"/>
      <c r="T22" s="169"/>
      <c r="U22" s="169"/>
      <c r="V22" s="169"/>
      <c r="W22" s="42"/>
      <c r="X22" s="257"/>
      <c r="Y22" s="258"/>
      <c r="Z22" s="259"/>
    </row>
    <row r="23" spans="1:26" s="50" customFormat="1" ht="21" customHeight="1" x14ac:dyDescent="0.25">
      <c r="A23" s="17" t="s">
        <v>196</v>
      </c>
      <c r="B23" s="48" t="s">
        <v>110</v>
      </c>
      <c r="C23" s="169"/>
      <c r="D23" s="171">
        <v>2</v>
      </c>
      <c r="E23" s="174" t="s">
        <v>342</v>
      </c>
      <c r="F23" s="174"/>
      <c r="G23" s="44">
        <f t="shared" si="4"/>
        <v>80</v>
      </c>
      <c r="H23" s="171"/>
      <c r="I23" s="44">
        <f t="shared" si="5"/>
        <v>80</v>
      </c>
      <c r="J23" s="44">
        <f t="shared" si="6"/>
        <v>78</v>
      </c>
      <c r="K23" s="204">
        <v>16</v>
      </c>
      <c r="L23" s="171">
        <v>2</v>
      </c>
      <c r="M23" s="171"/>
      <c r="N23" s="171">
        <v>2</v>
      </c>
      <c r="O23" s="171"/>
      <c r="P23" s="171">
        <f t="shared" si="8"/>
        <v>34</v>
      </c>
      <c r="Q23" s="171">
        <f t="shared" si="9"/>
        <v>44</v>
      </c>
      <c r="R23" s="169"/>
      <c r="S23" s="169"/>
      <c r="T23" s="169"/>
      <c r="U23" s="169"/>
      <c r="V23" s="169"/>
      <c r="W23" s="42"/>
      <c r="X23" s="257"/>
      <c r="Y23" s="258"/>
      <c r="Z23" s="259"/>
    </row>
    <row r="24" spans="1:26" ht="21" customHeight="1" x14ac:dyDescent="0.25">
      <c r="A24" s="17" t="s">
        <v>195</v>
      </c>
      <c r="B24" s="48" t="s">
        <v>93</v>
      </c>
      <c r="C24" s="169"/>
      <c r="D24" s="171"/>
      <c r="E24" s="174" t="s">
        <v>342</v>
      </c>
      <c r="F24" s="177">
        <v>2</v>
      </c>
      <c r="G24" s="44">
        <f t="shared" si="4"/>
        <v>203</v>
      </c>
      <c r="H24" s="171"/>
      <c r="I24" s="44">
        <f t="shared" si="5"/>
        <v>203</v>
      </c>
      <c r="J24" s="44">
        <f>P24+Q24+R24+S24+PT24+U24+V24+W24</f>
        <v>190</v>
      </c>
      <c r="K24" s="204">
        <v>50</v>
      </c>
      <c r="L24" s="171">
        <v>2</v>
      </c>
      <c r="M24" s="171"/>
      <c r="N24" s="171">
        <v>7</v>
      </c>
      <c r="O24" s="171">
        <v>6</v>
      </c>
      <c r="P24" s="171">
        <f>17*6</f>
        <v>102</v>
      </c>
      <c r="Q24" s="171">
        <f>22*4</f>
        <v>88</v>
      </c>
      <c r="R24" s="169"/>
      <c r="S24" s="169"/>
      <c r="T24" s="169"/>
      <c r="U24" s="169"/>
      <c r="V24" s="169"/>
      <c r="W24" s="42"/>
      <c r="X24" s="257"/>
      <c r="Y24" s="258"/>
      <c r="Z24" s="259"/>
    </row>
    <row r="25" spans="1:26" ht="21" customHeight="1" x14ac:dyDescent="0.25">
      <c r="A25" s="17" t="s">
        <v>194</v>
      </c>
      <c r="B25" s="48" t="s">
        <v>126</v>
      </c>
      <c r="C25" s="169"/>
      <c r="D25" s="171">
        <v>2</v>
      </c>
      <c r="E25" s="174" t="s">
        <v>342</v>
      </c>
      <c r="F25" s="176"/>
      <c r="G25" s="44">
        <f t="shared" si="4"/>
        <v>41</v>
      </c>
      <c r="H25" s="171"/>
      <c r="I25" s="44">
        <f t="shared" si="5"/>
        <v>41</v>
      </c>
      <c r="J25" s="44">
        <f t="shared" si="6"/>
        <v>39</v>
      </c>
      <c r="K25" s="204">
        <v>10</v>
      </c>
      <c r="L25" s="171">
        <v>2</v>
      </c>
      <c r="M25" s="171"/>
      <c r="N25" s="171">
        <v>2</v>
      </c>
      <c r="O25" s="171"/>
      <c r="P25" s="171">
        <f>17*1</f>
        <v>17</v>
      </c>
      <c r="Q25" s="171">
        <f>22*1</f>
        <v>22</v>
      </c>
      <c r="R25" s="169"/>
      <c r="S25" s="169"/>
      <c r="T25" s="169"/>
      <c r="U25" s="169"/>
      <c r="V25" s="169"/>
      <c r="W25" s="42"/>
      <c r="X25" s="257"/>
      <c r="Y25" s="258"/>
      <c r="Z25" s="259"/>
    </row>
    <row r="26" spans="1:26" s="43" customFormat="1" ht="21" customHeight="1" x14ac:dyDescent="0.25">
      <c r="A26" s="17" t="s">
        <v>193</v>
      </c>
      <c r="B26" s="48" t="s">
        <v>127</v>
      </c>
      <c r="C26" s="169"/>
      <c r="D26" s="171">
        <v>2</v>
      </c>
      <c r="E26" s="174" t="s">
        <v>342</v>
      </c>
      <c r="F26" s="171"/>
      <c r="G26" s="44">
        <f t="shared" si="4"/>
        <v>46</v>
      </c>
      <c r="H26" s="171"/>
      <c r="I26" s="44">
        <f t="shared" si="5"/>
        <v>46</v>
      </c>
      <c r="J26" s="44">
        <f t="shared" si="6"/>
        <v>44</v>
      </c>
      <c r="K26" s="204">
        <v>6</v>
      </c>
      <c r="L26" s="171">
        <v>2</v>
      </c>
      <c r="M26" s="171"/>
      <c r="N26" s="171">
        <v>2</v>
      </c>
      <c r="O26" s="171"/>
      <c r="P26" s="171">
        <f>17*0</f>
        <v>0</v>
      </c>
      <c r="Q26" s="171">
        <f t="shared" ref="Q26:Q28" si="10">22*2</f>
        <v>44</v>
      </c>
      <c r="R26" s="169"/>
      <c r="S26" s="169"/>
      <c r="T26" s="169"/>
      <c r="U26" s="169"/>
      <c r="V26" s="169"/>
      <c r="W26" s="42"/>
      <c r="X26" s="257"/>
      <c r="Y26" s="258"/>
      <c r="Z26" s="259"/>
    </row>
    <row r="27" spans="1:26" ht="21" customHeight="1" x14ac:dyDescent="0.25">
      <c r="A27" s="17" t="s">
        <v>192</v>
      </c>
      <c r="B27" s="48" t="s">
        <v>34</v>
      </c>
      <c r="C27" s="169"/>
      <c r="D27" s="171">
        <v>2</v>
      </c>
      <c r="E27" s="174" t="s">
        <v>342</v>
      </c>
      <c r="F27" s="175"/>
      <c r="G27" s="44">
        <f t="shared" si="4"/>
        <v>80</v>
      </c>
      <c r="H27" s="171"/>
      <c r="I27" s="44">
        <f t="shared" si="5"/>
        <v>80</v>
      </c>
      <c r="J27" s="44">
        <f t="shared" si="6"/>
        <v>78</v>
      </c>
      <c r="K27" s="204">
        <v>60</v>
      </c>
      <c r="L27" s="171">
        <v>2</v>
      </c>
      <c r="M27" s="171"/>
      <c r="N27" s="171">
        <v>2</v>
      </c>
      <c r="O27" s="171"/>
      <c r="P27" s="171">
        <f>17*2</f>
        <v>34</v>
      </c>
      <c r="Q27" s="171">
        <f t="shared" si="10"/>
        <v>44</v>
      </c>
      <c r="R27" s="169"/>
      <c r="S27" s="169"/>
      <c r="T27" s="169"/>
      <c r="U27" s="169"/>
      <c r="V27" s="169"/>
      <c r="W27" s="42"/>
      <c r="X27" s="257"/>
      <c r="Y27" s="258"/>
      <c r="Z27" s="259"/>
    </row>
    <row r="28" spans="1:26" ht="21" customHeight="1" x14ac:dyDescent="0.25">
      <c r="A28" s="17" t="s">
        <v>191</v>
      </c>
      <c r="B28" s="48" t="s">
        <v>210</v>
      </c>
      <c r="C28" s="169"/>
      <c r="D28" s="171">
        <v>2</v>
      </c>
      <c r="E28" s="174" t="s">
        <v>342</v>
      </c>
      <c r="F28" s="175"/>
      <c r="G28" s="44">
        <f t="shared" si="4"/>
        <v>80</v>
      </c>
      <c r="H28" s="171"/>
      <c r="I28" s="44">
        <f t="shared" si="5"/>
        <v>80</v>
      </c>
      <c r="J28" s="44">
        <f t="shared" si="6"/>
        <v>78</v>
      </c>
      <c r="K28" s="204">
        <v>30</v>
      </c>
      <c r="L28" s="171">
        <v>2</v>
      </c>
      <c r="M28" s="171"/>
      <c r="N28" s="171">
        <v>2</v>
      </c>
      <c r="O28" s="171"/>
      <c r="P28" s="171">
        <f>17*2</f>
        <v>34</v>
      </c>
      <c r="Q28" s="171">
        <f t="shared" si="10"/>
        <v>44</v>
      </c>
      <c r="R28" s="169"/>
      <c r="S28" s="169"/>
      <c r="T28" s="169"/>
      <c r="U28" s="169"/>
      <c r="V28" s="169"/>
      <c r="W28" s="42"/>
      <c r="X28" s="260"/>
      <c r="Y28" s="261"/>
      <c r="Z28" s="262"/>
    </row>
    <row r="29" spans="1:26" ht="21" customHeight="1" x14ac:dyDescent="0.25">
      <c r="A29" s="17"/>
      <c r="B29" s="77" t="s">
        <v>212</v>
      </c>
      <c r="C29" s="169"/>
      <c r="D29" s="169"/>
      <c r="E29" s="169"/>
      <c r="F29" s="170"/>
      <c r="G29" s="42">
        <f t="shared" ref="G29:W29" si="11">G30+G36+G51</f>
        <v>4248</v>
      </c>
      <c r="H29" s="42">
        <f t="shared" si="11"/>
        <v>92</v>
      </c>
      <c r="I29" s="42">
        <f t="shared" si="11"/>
        <v>2896</v>
      </c>
      <c r="J29" s="42">
        <f t="shared" si="11"/>
        <v>2808</v>
      </c>
      <c r="K29" s="42">
        <f t="shared" si="11"/>
        <v>2297</v>
      </c>
      <c r="L29" s="42">
        <f t="shared" si="11"/>
        <v>60</v>
      </c>
      <c r="M29" s="42">
        <f t="shared" si="11"/>
        <v>1260</v>
      </c>
      <c r="N29" s="42">
        <f t="shared" si="11"/>
        <v>36</v>
      </c>
      <c r="O29" s="42">
        <f t="shared" si="11"/>
        <v>52</v>
      </c>
      <c r="P29" s="42">
        <f t="shared" si="11"/>
        <v>0</v>
      </c>
      <c r="Q29" s="42">
        <f t="shared" si="11"/>
        <v>0</v>
      </c>
      <c r="R29" s="42">
        <f t="shared" si="11"/>
        <v>612</v>
      </c>
      <c r="S29" s="42">
        <f t="shared" si="11"/>
        <v>792</v>
      </c>
      <c r="T29" s="42">
        <f t="shared" si="11"/>
        <v>612</v>
      </c>
      <c r="U29" s="42">
        <f t="shared" si="11"/>
        <v>792</v>
      </c>
      <c r="V29" s="42">
        <f t="shared" si="11"/>
        <v>720</v>
      </c>
      <c r="W29" s="42">
        <f t="shared" si="11"/>
        <v>540</v>
      </c>
      <c r="X29" s="182"/>
      <c r="Y29" s="178">
        <f>SUM(Y30:Y83)</f>
        <v>2950</v>
      </c>
      <c r="Z29" s="180">
        <f>SUM(Z31:Z83)</f>
        <v>1298</v>
      </c>
    </row>
    <row r="30" spans="1:26" s="50" customFormat="1" ht="29.25" customHeight="1" x14ac:dyDescent="0.25">
      <c r="A30" s="116" t="s">
        <v>365</v>
      </c>
      <c r="B30" s="16" t="s">
        <v>366</v>
      </c>
      <c r="C30" s="169"/>
      <c r="D30" s="169"/>
      <c r="E30" s="169"/>
      <c r="F30" s="169"/>
      <c r="G30" s="42">
        <f t="shared" ref="G30:W30" si="12">SUM(G31:G35)</f>
        <v>503</v>
      </c>
      <c r="H30" s="42">
        <f t="shared" si="12"/>
        <v>2</v>
      </c>
      <c r="I30" s="42">
        <f t="shared" si="12"/>
        <v>501</v>
      </c>
      <c r="J30" s="42">
        <f t="shared" si="12"/>
        <v>501</v>
      </c>
      <c r="K30" s="42">
        <f t="shared" si="12"/>
        <v>452</v>
      </c>
      <c r="L30" s="42">
        <f t="shared" si="12"/>
        <v>0</v>
      </c>
      <c r="M30" s="42">
        <f t="shared" si="12"/>
        <v>0</v>
      </c>
      <c r="N30" s="42">
        <f t="shared" si="12"/>
        <v>0</v>
      </c>
      <c r="O30" s="42">
        <f t="shared" si="12"/>
        <v>0</v>
      </c>
      <c r="P30" s="42">
        <f t="shared" si="12"/>
        <v>0</v>
      </c>
      <c r="Q30" s="42">
        <f t="shared" si="12"/>
        <v>0</v>
      </c>
      <c r="R30" s="42">
        <f t="shared" si="12"/>
        <v>187</v>
      </c>
      <c r="S30" s="42">
        <f t="shared" si="12"/>
        <v>126</v>
      </c>
      <c r="T30" s="42">
        <f t="shared" si="12"/>
        <v>68</v>
      </c>
      <c r="U30" s="42">
        <f t="shared" si="12"/>
        <v>48</v>
      </c>
      <c r="V30" s="42">
        <f t="shared" si="12"/>
        <v>72</v>
      </c>
      <c r="W30" s="42">
        <f t="shared" si="12"/>
        <v>0</v>
      </c>
      <c r="X30" s="263" t="s">
        <v>397</v>
      </c>
      <c r="Y30" s="35"/>
      <c r="Z30" s="179"/>
    </row>
    <row r="31" spans="1:26" ht="18" customHeight="1" x14ac:dyDescent="0.25">
      <c r="A31" s="17" t="s">
        <v>367</v>
      </c>
      <c r="B31" s="79" t="s">
        <v>364</v>
      </c>
      <c r="C31" s="136"/>
      <c r="D31" s="136">
        <v>3</v>
      </c>
      <c r="E31" s="136">
        <v>3</v>
      </c>
      <c r="F31" s="136"/>
      <c r="G31" s="137">
        <f t="shared" ref="G31:G34" si="13">H31+I31</f>
        <v>51</v>
      </c>
      <c r="H31" s="136"/>
      <c r="I31" s="137">
        <f t="shared" ref="I31:I34" si="14">J31+N31+O31</f>
        <v>51</v>
      </c>
      <c r="J31" s="137">
        <f>SUM(P31:W31)</f>
        <v>51</v>
      </c>
      <c r="K31" s="136">
        <v>40</v>
      </c>
      <c r="L31" s="136"/>
      <c r="M31" s="136"/>
      <c r="N31" s="136"/>
      <c r="O31" s="136"/>
      <c r="P31" s="136"/>
      <c r="Q31" s="136"/>
      <c r="R31" s="136">
        <f>17*3</f>
        <v>51</v>
      </c>
      <c r="S31" s="136">
        <v>0</v>
      </c>
      <c r="T31" s="136"/>
      <c r="U31" s="136"/>
      <c r="V31" s="136"/>
      <c r="W31" s="136"/>
      <c r="X31" s="264"/>
      <c r="Y31" s="35">
        <v>51</v>
      </c>
      <c r="Z31" s="179">
        <f t="shared" ref="Z31:Z83" si="15">G31-Y31</f>
        <v>0</v>
      </c>
    </row>
    <row r="32" spans="1:26" ht="36.75" customHeight="1" x14ac:dyDescent="0.25">
      <c r="A32" s="17" t="s">
        <v>368</v>
      </c>
      <c r="B32" s="79" t="s">
        <v>57</v>
      </c>
      <c r="C32" s="136">
        <v>4.5999999999999996</v>
      </c>
      <c r="D32" s="136">
        <v>7</v>
      </c>
      <c r="E32" s="71" t="s">
        <v>317</v>
      </c>
      <c r="F32" s="136"/>
      <c r="G32" s="137">
        <f t="shared" si="13"/>
        <v>164</v>
      </c>
      <c r="H32" s="136"/>
      <c r="I32" s="137">
        <f t="shared" si="14"/>
        <v>164</v>
      </c>
      <c r="J32" s="137">
        <f t="shared" ref="J32:J34" si="16">SUM(P32:W32)</f>
        <v>164</v>
      </c>
      <c r="K32" s="136">
        <v>164</v>
      </c>
      <c r="L32" s="136"/>
      <c r="M32" s="136"/>
      <c r="N32" s="136"/>
      <c r="O32" s="136"/>
      <c r="P32" s="136"/>
      <c r="Q32" s="136"/>
      <c r="R32" s="136">
        <v>34</v>
      </c>
      <c r="S32" s="136">
        <f>18*2</f>
        <v>36</v>
      </c>
      <c r="T32" s="136">
        <f>17*2</f>
        <v>34</v>
      </c>
      <c r="U32" s="136">
        <f>8*3</f>
        <v>24</v>
      </c>
      <c r="V32" s="136">
        <f>18*2</f>
        <v>36</v>
      </c>
      <c r="W32" s="136">
        <v>0</v>
      </c>
      <c r="X32" s="264"/>
      <c r="Y32" s="35">
        <v>164</v>
      </c>
      <c r="Z32" s="179">
        <f t="shared" si="15"/>
        <v>0</v>
      </c>
    </row>
    <row r="33" spans="1:26" ht="33.75" customHeight="1" x14ac:dyDescent="0.25">
      <c r="A33" s="17" t="s">
        <v>369</v>
      </c>
      <c r="B33" s="79" t="s">
        <v>34</v>
      </c>
      <c r="C33" s="136">
        <v>4.5999999999999996</v>
      </c>
      <c r="D33" s="136">
        <v>7</v>
      </c>
      <c r="E33" s="71" t="s">
        <v>317</v>
      </c>
      <c r="F33" s="136"/>
      <c r="G33" s="137">
        <f t="shared" si="13"/>
        <v>165</v>
      </c>
      <c r="H33" s="136">
        <v>1</v>
      </c>
      <c r="I33" s="137">
        <f t="shared" si="14"/>
        <v>164</v>
      </c>
      <c r="J33" s="137">
        <f t="shared" si="16"/>
        <v>164</v>
      </c>
      <c r="K33" s="136">
        <v>164</v>
      </c>
      <c r="L33" s="136"/>
      <c r="M33" s="136"/>
      <c r="N33" s="136"/>
      <c r="O33" s="136"/>
      <c r="P33" s="136"/>
      <c r="Q33" s="136"/>
      <c r="R33" s="136">
        <v>34</v>
      </c>
      <c r="S33" s="136">
        <f>18*2</f>
        <v>36</v>
      </c>
      <c r="T33" s="136">
        <f>17*2</f>
        <v>34</v>
      </c>
      <c r="U33" s="136">
        <f>8*3</f>
        <v>24</v>
      </c>
      <c r="V33" s="136">
        <f>18*2</f>
        <v>36</v>
      </c>
      <c r="W33" s="136">
        <v>0</v>
      </c>
      <c r="X33" s="264"/>
      <c r="Y33" s="35">
        <v>165</v>
      </c>
      <c r="Z33" s="179">
        <f t="shared" si="15"/>
        <v>0</v>
      </c>
    </row>
    <row r="34" spans="1:26" ht="20.25" customHeight="1" x14ac:dyDescent="0.25">
      <c r="A34" s="17" t="s">
        <v>370</v>
      </c>
      <c r="B34" s="79" t="s">
        <v>56</v>
      </c>
      <c r="C34" s="71"/>
      <c r="D34" s="136">
        <v>3</v>
      </c>
      <c r="E34" s="136">
        <v>3</v>
      </c>
      <c r="F34" s="141"/>
      <c r="G34" s="137">
        <f t="shared" si="13"/>
        <v>69</v>
      </c>
      <c r="H34" s="136">
        <v>1</v>
      </c>
      <c r="I34" s="137">
        <f t="shared" si="14"/>
        <v>68</v>
      </c>
      <c r="J34" s="137">
        <f t="shared" si="16"/>
        <v>68</v>
      </c>
      <c r="K34" s="136">
        <v>48</v>
      </c>
      <c r="L34" s="136"/>
      <c r="M34" s="136"/>
      <c r="N34" s="136"/>
      <c r="O34" s="136"/>
      <c r="P34" s="136"/>
      <c r="Q34" s="136"/>
      <c r="R34" s="136">
        <f>17*4</f>
        <v>68</v>
      </c>
      <c r="S34" s="136">
        <v>0</v>
      </c>
      <c r="T34" s="136"/>
      <c r="U34" s="136"/>
      <c r="V34" s="136"/>
      <c r="W34" s="136"/>
      <c r="X34" s="264"/>
      <c r="Y34" s="35">
        <v>69</v>
      </c>
      <c r="Z34" s="179">
        <f t="shared" si="15"/>
        <v>0</v>
      </c>
    </row>
    <row r="35" spans="1:26" ht="20.25" customHeight="1" x14ac:dyDescent="0.3">
      <c r="A35" s="2" t="s">
        <v>371</v>
      </c>
      <c r="B35" s="173" t="s">
        <v>138</v>
      </c>
      <c r="C35" s="71"/>
      <c r="D35" s="136">
        <v>4</v>
      </c>
      <c r="E35" s="136">
        <v>4</v>
      </c>
      <c r="F35" s="141"/>
      <c r="G35" s="137">
        <f t="shared" ref="G35" si="17">H35+I35</f>
        <v>54</v>
      </c>
      <c r="H35" s="136"/>
      <c r="I35" s="137">
        <f t="shared" ref="I35" si="18">J35+N35+O35</f>
        <v>54</v>
      </c>
      <c r="J35" s="137">
        <f t="shared" ref="J35" si="19">SUM(P35:W35)</f>
        <v>54</v>
      </c>
      <c r="K35" s="136">
        <v>36</v>
      </c>
      <c r="L35" s="136"/>
      <c r="M35" s="136"/>
      <c r="N35" s="136"/>
      <c r="O35" s="136"/>
      <c r="P35" s="136"/>
      <c r="Q35" s="136"/>
      <c r="R35" s="136">
        <v>0</v>
      </c>
      <c r="S35" s="136">
        <f>18*3</f>
        <v>54</v>
      </c>
      <c r="T35" s="136"/>
      <c r="U35" s="136"/>
      <c r="V35" s="136"/>
      <c r="W35" s="136"/>
      <c r="X35" s="264"/>
      <c r="Y35" s="35">
        <v>54</v>
      </c>
      <c r="Z35" s="179">
        <f t="shared" si="15"/>
        <v>0</v>
      </c>
    </row>
    <row r="36" spans="1:26" s="50" customFormat="1" ht="20.25" customHeight="1" x14ac:dyDescent="0.25">
      <c r="A36" s="134" t="s">
        <v>66</v>
      </c>
      <c r="B36" s="16" t="s">
        <v>67</v>
      </c>
      <c r="C36" s="138"/>
      <c r="D36" s="138"/>
      <c r="E36" s="138"/>
      <c r="F36" s="139"/>
      <c r="G36" s="140">
        <f t="shared" ref="G36:W36" si="20">SUM(G37:G50)</f>
        <v>1139</v>
      </c>
      <c r="H36" s="140">
        <f t="shared" si="20"/>
        <v>26</v>
      </c>
      <c r="I36" s="140">
        <f t="shared" si="20"/>
        <v>1113</v>
      </c>
      <c r="J36" s="140">
        <f t="shared" si="20"/>
        <v>1091</v>
      </c>
      <c r="K36" s="140">
        <f t="shared" si="20"/>
        <v>875</v>
      </c>
      <c r="L36" s="140">
        <f t="shared" si="20"/>
        <v>20</v>
      </c>
      <c r="M36" s="140">
        <f t="shared" si="20"/>
        <v>0</v>
      </c>
      <c r="N36" s="140">
        <f t="shared" si="20"/>
        <v>10</v>
      </c>
      <c r="O36" s="140">
        <f t="shared" si="20"/>
        <v>12</v>
      </c>
      <c r="P36" s="140">
        <f t="shared" si="20"/>
        <v>0</v>
      </c>
      <c r="Q36" s="140">
        <f t="shared" si="20"/>
        <v>0</v>
      </c>
      <c r="R36" s="140">
        <f t="shared" si="20"/>
        <v>357</v>
      </c>
      <c r="S36" s="140">
        <f t="shared" si="20"/>
        <v>450</v>
      </c>
      <c r="T36" s="140">
        <f t="shared" si="20"/>
        <v>68</v>
      </c>
      <c r="U36" s="140">
        <f t="shared" si="20"/>
        <v>0</v>
      </c>
      <c r="V36" s="140">
        <f t="shared" si="20"/>
        <v>216</v>
      </c>
      <c r="W36" s="140">
        <f t="shared" si="20"/>
        <v>0</v>
      </c>
      <c r="X36" s="263" t="s">
        <v>398</v>
      </c>
      <c r="Y36" s="35"/>
      <c r="Z36" s="179"/>
    </row>
    <row r="37" spans="1:26" ht="36" customHeight="1" x14ac:dyDescent="0.25">
      <c r="A37" s="123" t="s">
        <v>68</v>
      </c>
      <c r="B37" s="201" t="s">
        <v>372</v>
      </c>
      <c r="C37" s="136"/>
      <c r="D37" s="167"/>
      <c r="E37" s="136">
        <v>3.4</v>
      </c>
      <c r="F37" s="136" t="s">
        <v>331</v>
      </c>
      <c r="G37" s="137">
        <f>H37+I37</f>
        <v>75</v>
      </c>
      <c r="H37" s="136"/>
      <c r="I37" s="137">
        <f>J37+N37+O37</f>
        <v>75</v>
      </c>
      <c r="J37" s="137">
        <f>SUM(P37:W37)</f>
        <v>70</v>
      </c>
      <c r="K37" s="136">
        <v>64</v>
      </c>
      <c r="L37" s="136"/>
      <c r="M37" s="136"/>
      <c r="N37" s="136">
        <v>2</v>
      </c>
      <c r="O37" s="136">
        <v>3</v>
      </c>
      <c r="P37" s="136"/>
      <c r="Q37" s="136"/>
      <c r="R37" s="136">
        <v>34</v>
      </c>
      <c r="S37" s="136">
        <f>18*2</f>
        <v>36</v>
      </c>
      <c r="T37" s="136"/>
      <c r="U37" s="136"/>
      <c r="V37" s="136"/>
      <c r="W37" s="136"/>
      <c r="X37" s="264"/>
      <c r="Y37" s="35">
        <v>75</v>
      </c>
      <c r="Z37" s="179">
        <f t="shared" si="15"/>
        <v>0</v>
      </c>
    </row>
    <row r="38" spans="1:26" ht="20.25" customHeight="1" x14ac:dyDescent="0.25">
      <c r="A38" s="123" t="s">
        <v>69</v>
      </c>
      <c r="B38" s="79" t="s">
        <v>104</v>
      </c>
      <c r="C38" s="136"/>
      <c r="D38" s="136">
        <v>4</v>
      </c>
      <c r="E38" s="136">
        <v>3.4</v>
      </c>
      <c r="F38" s="136"/>
      <c r="G38" s="137">
        <f t="shared" ref="G38:G48" si="21">H38+I38</f>
        <v>105</v>
      </c>
      <c r="H38" s="136"/>
      <c r="I38" s="137">
        <f t="shared" ref="I38:I48" si="22">J38+N38+O38</f>
        <v>105</v>
      </c>
      <c r="J38" s="137">
        <f t="shared" ref="J38:J48" si="23">SUM(P38:W38)</f>
        <v>105</v>
      </c>
      <c r="K38" s="136">
        <v>85</v>
      </c>
      <c r="L38" s="136"/>
      <c r="M38" s="136"/>
      <c r="N38" s="136"/>
      <c r="O38" s="136"/>
      <c r="P38" s="136"/>
      <c r="Q38" s="136"/>
      <c r="R38" s="136">
        <f>17*3</f>
        <v>51</v>
      </c>
      <c r="S38" s="136">
        <f>18*3</f>
        <v>54</v>
      </c>
      <c r="T38" s="136"/>
      <c r="U38" s="136"/>
      <c r="V38" s="136"/>
      <c r="W38" s="136"/>
      <c r="X38" s="264"/>
      <c r="Y38" s="35">
        <v>105</v>
      </c>
      <c r="Z38" s="179">
        <f t="shared" si="15"/>
        <v>0</v>
      </c>
    </row>
    <row r="39" spans="1:26" ht="20.25" customHeight="1" x14ac:dyDescent="0.25">
      <c r="A39" s="123" t="s">
        <v>70</v>
      </c>
      <c r="B39" s="79" t="s">
        <v>105</v>
      </c>
      <c r="C39" s="71"/>
      <c r="D39" s="71"/>
      <c r="E39" s="71">
        <v>3.4</v>
      </c>
      <c r="F39" s="243" t="s">
        <v>331</v>
      </c>
      <c r="G39" s="137">
        <f t="shared" si="21"/>
        <v>114</v>
      </c>
      <c r="H39" s="136">
        <v>4</v>
      </c>
      <c r="I39" s="137">
        <f t="shared" si="22"/>
        <v>110</v>
      </c>
      <c r="J39" s="137">
        <f t="shared" si="23"/>
        <v>106</v>
      </c>
      <c r="K39" s="136">
        <v>86</v>
      </c>
      <c r="L39" s="136"/>
      <c r="M39" s="136"/>
      <c r="N39" s="136">
        <v>2</v>
      </c>
      <c r="O39" s="136">
        <v>2</v>
      </c>
      <c r="P39" s="136"/>
      <c r="Q39" s="136"/>
      <c r="R39" s="136">
        <f>17*2</f>
        <v>34</v>
      </c>
      <c r="S39" s="136">
        <f>18*4</f>
        <v>72</v>
      </c>
      <c r="T39" s="136"/>
      <c r="U39" s="136"/>
      <c r="V39" s="136"/>
      <c r="W39" s="136"/>
      <c r="X39" s="264"/>
      <c r="Y39" s="35">
        <v>114</v>
      </c>
      <c r="Z39" s="179">
        <f t="shared" si="15"/>
        <v>0</v>
      </c>
    </row>
    <row r="40" spans="1:26" ht="20.25" customHeight="1" x14ac:dyDescent="0.25">
      <c r="A40" s="123" t="s">
        <v>71</v>
      </c>
      <c r="B40" s="79" t="s">
        <v>373</v>
      </c>
      <c r="C40" s="71"/>
      <c r="D40" s="136"/>
      <c r="E40" s="136">
        <v>3.4</v>
      </c>
      <c r="F40" s="244"/>
      <c r="G40" s="137">
        <f t="shared" si="21"/>
        <v>96</v>
      </c>
      <c r="H40" s="136">
        <v>4</v>
      </c>
      <c r="I40" s="137">
        <f t="shared" si="22"/>
        <v>92</v>
      </c>
      <c r="J40" s="137">
        <f t="shared" si="23"/>
        <v>88</v>
      </c>
      <c r="K40" s="136">
        <v>68</v>
      </c>
      <c r="L40" s="136"/>
      <c r="M40" s="136"/>
      <c r="N40" s="136">
        <v>2</v>
      </c>
      <c r="O40" s="136">
        <v>2</v>
      </c>
      <c r="P40" s="136"/>
      <c r="Q40" s="136"/>
      <c r="R40" s="136">
        <f>17*2</f>
        <v>34</v>
      </c>
      <c r="S40" s="136">
        <f>18*3</f>
        <v>54</v>
      </c>
      <c r="T40" s="136"/>
      <c r="U40" s="136"/>
      <c r="V40" s="136"/>
      <c r="W40" s="136"/>
      <c r="X40" s="264"/>
      <c r="Y40" s="35">
        <v>96</v>
      </c>
      <c r="Z40" s="179">
        <f t="shared" si="15"/>
        <v>0</v>
      </c>
    </row>
    <row r="41" spans="1:26" ht="20.25" customHeight="1" x14ac:dyDescent="0.25">
      <c r="A41" s="123" t="s">
        <v>72</v>
      </c>
      <c r="B41" s="17" t="s">
        <v>139</v>
      </c>
      <c r="C41" s="71"/>
      <c r="D41" s="136"/>
      <c r="E41" s="136">
        <v>3.4</v>
      </c>
      <c r="F41" s="245"/>
      <c r="G41" s="137">
        <f t="shared" si="21"/>
        <v>78</v>
      </c>
      <c r="H41" s="136">
        <v>4</v>
      </c>
      <c r="I41" s="137">
        <f t="shared" si="22"/>
        <v>74</v>
      </c>
      <c r="J41" s="137">
        <f t="shared" si="23"/>
        <v>70</v>
      </c>
      <c r="K41" s="136">
        <v>56</v>
      </c>
      <c r="L41" s="136"/>
      <c r="M41" s="136"/>
      <c r="N41" s="136">
        <v>2</v>
      </c>
      <c r="O41" s="136">
        <v>2</v>
      </c>
      <c r="P41" s="136"/>
      <c r="Q41" s="136"/>
      <c r="R41" s="136">
        <f>17*2</f>
        <v>34</v>
      </c>
      <c r="S41" s="136">
        <f>18*2</f>
        <v>36</v>
      </c>
      <c r="T41" s="136"/>
      <c r="U41" s="136"/>
      <c r="V41" s="136"/>
      <c r="W41" s="136"/>
      <c r="X41" s="264"/>
      <c r="Y41" s="35">
        <v>78</v>
      </c>
      <c r="Z41" s="179">
        <f t="shared" si="15"/>
        <v>0</v>
      </c>
    </row>
    <row r="42" spans="1:26" ht="20.25" customHeight="1" x14ac:dyDescent="0.25">
      <c r="A42" s="123" t="s">
        <v>362</v>
      </c>
      <c r="B42" s="79" t="s">
        <v>80</v>
      </c>
      <c r="C42" s="136"/>
      <c r="D42" s="136"/>
      <c r="E42" s="136">
        <v>3.4</v>
      </c>
      <c r="F42" s="136" t="s">
        <v>331</v>
      </c>
      <c r="G42" s="137">
        <f t="shared" si="21"/>
        <v>132</v>
      </c>
      <c r="H42" s="136">
        <v>4</v>
      </c>
      <c r="I42" s="137">
        <f t="shared" si="22"/>
        <v>128</v>
      </c>
      <c r="J42" s="137">
        <f t="shared" si="23"/>
        <v>123</v>
      </c>
      <c r="K42" s="136">
        <v>100</v>
      </c>
      <c r="L42" s="136"/>
      <c r="M42" s="136"/>
      <c r="N42" s="136">
        <v>2</v>
      </c>
      <c r="O42" s="136">
        <v>3</v>
      </c>
      <c r="P42" s="136"/>
      <c r="Q42" s="136"/>
      <c r="R42" s="136">
        <f>17*3</f>
        <v>51</v>
      </c>
      <c r="S42" s="136">
        <f>18*4</f>
        <v>72</v>
      </c>
      <c r="T42" s="136"/>
      <c r="U42" s="136"/>
      <c r="V42" s="136"/>
      <c r="W42" s="136"/>
      <c r="X42" s="264"/>
      <c r="Y42" s="35">
        <v>132</v>
      </c>
      <c r="Z42" s="179">
        <f t="shared" si="15"/>
        <v>0</v>
      </c>
    </row>
    <row r="43" spans="1:26" ht="20.25" customHeight="1" x14ac:dyDescent="0.25">
      <c r="A43" s="123" t="s">
        <v>73</v>
      </c>
      <c r="B43" s="79" t="s">
        <v>375</v>
      </c>
      <c r="C43" s="71"/>
      <c r="D43" s="136">
        <v>7</v>
      </c>
      <c r="E43" s="136">
        <v>7</v>
      </c>
      <c r="F43" s="141"/>
      <c r="G43" s="137">
        <f t="shared" si="21"/>
        <v>100</v>
      </c>
      <c r="H43" s="136">
        <v>10</v>
      </c>
      <c r="I43" s="137">
        <f t="shared" si="22"/>
        <v>90</v>
      </c>
      <c r="J43" s="137">
        <f t="shared" si="23"/>
        <v>90</v>
      </c>
      <c r="K43" s="136">
        <v>72</v>
      </c>
      <c r="L43" s="136">
        <v>20</v>
      </c>
      <c r="M43" s="136"/>
      <c r="N43" s="136"/>
      <c r="O43" s="136"/>
      <c r="P43" s="136"/>
      <c r="Q43" s="136"/>
      <c r="R43" s="136"/>
      <c r="S43" s="136"/>
      <c r="T43" s="136"/>
      <c r="U43" s="136"/>
      <c r="V43" s="136">
        <f>18*5</f>
        <v>90</v>
      </c>
      <c r="W43" s="136">
        <v>0</v>
      </c>
      <c r="X43" s="264"/>
      <c r="Y43" s="35">
        <v>100</v>
      </c>
      <c r="Z43" s="179">
        <f t="shared" si="15"/>
        <v>0</v>
      </c>
    </row>
    <row r="44" spans="1:26" ht="20.25" customHeight="1" x14ac:dyDescent="0.25">
      <c r="A44" s="123" t="s">
        <v>128</v>
      </c>
      <c r="B44" s="79" t="s">
        <v>217</v>
      </c>
      <c r="C44" s="71"/>
      <c r="D44" s="136">
        <v>5</v>
      </c>
      <c r="E44" s="136">
        <v>5</v>
      </c>
      <c r="F44" s="141"/>
      <c r="G44" s="137">
        <f t="shared" si="21"/>
        <v>68</v>
      </c>
      <c r="H44" s="136"/>
      <c r="I44" s="137">
        <f t="shared" si="22"/>
        <v>68</v>
      </c>
      <c r="J44" s="137">
        <f t="shared" si="23"/>
        <v>68</v>
      </c>
      <c r="K44" s="136">
        <v>46</v>
      </c>
      <c r="L44" s="136"/>
      <c r="M44" s="136"/>
      <c r="N44" s="136"/>
      <c r="O44" s="136"/>
      <c r="P44" s="136"/>
      <c r="Q44" s="136"/>
      <c r="R44" s="136"/>
      <c r="S44" s="136"/>
      <c r="T44" s="136">
        <f>17*4</f>
        <v>68</v>
      </c>
      <c r="U44" s="136">
        <v>0</v>
      </c>
      <c r="V44" s="136"/>
      <c r="W44" s="136"/>
      <c r="X44" s="264"/>
      <c r="Y44" s="35">
        <v>68</v>
      </c>
      <c r="Z44" s="179">
        <f t="shared" si="15"/>
        <v>0</v>
      </c>
    </row>
    <row r="45" spans="1:26" ht="20.25" customHeight="1" x14ac:dyDescent="0.25">
      <c r="A45" s="123" t="s">
        <v>129</v>
      </c>
      <c r="B45" s="79" t="s">
        <v>216</v>
      </c>
      <c r="C45" s="136"/>
      <c r="D45" s="246" t="s">
        <v>331</v>
      </c>
      <c r="E45" s="71">
        <v>4</v>
      </c>
      <c r="F45" s="141"/>
      <c r="G45" s="137">
        <f t="shared" si="21"/>
        <v>72</v>
      </c>
      <c r="H45" s="136"/>
      <c r="I45" s="137">
        <f t="shared" si="22"/>
        <v>72</v>
      </c>
      <c r="J45" s="137">
        <f t="shared" si="23"/>
        <v>72</v>
      </c>
      <c r="K45" s="136">
        <v>56</v>
      </c>
      <c r="L45" s="136"/>
      <c r="M45" s="136"/>
      <c r="N45" s="136"/>
      <c r="O45" s="136"/>
      <c r="P45" s="136"/>
      <c r="Q45" s="136"/>
      <c r="R45" s="136">
        <v>0</v>
      </c>
      <c r="S45" s="136">
        <f>18*4</f>
        <v>72</v>
      </c>
      <c r="T45" s="136"/>
      <c r="U45" s="136"/>
      <c r="V45" s="136"/>
      <c r="W45" s="136"/>
      <c r="X45" s="264"/>
      <c r="Y45" s="35">
        <v>0</v>
      </c>
      <c r="Z45" s="179">
        <f t="shared" si="15"/>
        <v>72</v>
      </c>
    </row>
    <row r="46" spans="1:26" ht="20.25" customHeight="1" x14ac:dyDescent="0.25">
      <c r="A46" s="123" t="s">
        <v>130</v>
      </c>
      <c r="B46" s="17" t="s">
        <v>316</v>
      </c>
      <c r="C46" s="71"/>
      <c r="D46" s="247"/>
      <c r="E46" s="136">
        <v>3.4</v>
      </c>
      <c r="F46" s="141"/>
      <c r="G46" s="137">
        <f t="shared" si="21"/>
        <v>88</v>
      </c>
      <c r="H46" s="136"/>
      <c r="I46" s="137">
        <f t="shared" si="22"/>
        <v>88</v>
      </c>
      <c r="J46" s="137">
        <f t="shared" si="23"/>
        <v>88</v>
      </c>
      <c r="K46" s="136">
        <v>68</v>
      </c>
      <c r="L46" s="136"/>
      <c r="M46" s="136"/>
      <c r="N46" s="136"/>
      <c r="O46" s="136"/>
      <c r="P46" s="136"/>
      <c r="Q46" s="136"/>
      <c r="R46" s="136">
        <f>17*2</f>
        <v>34</v>
      </c>
      <c r="S46" s="136">
        <f>18*3</f>
        <v>54</v>
      </c>
      <c r="T46" s="136"/>
      <c r="U46" s="136"/>
      <c r="V46" s="136"/>
      <c r="W46" s="136"/>
      <c r="X46" s="264"/>
      <c r="Y46" s="35">
        <v>0</v>
      </c>
      <c r="Z46" s="179">
        <f t="shared" si="15"/>
        <v>88</v>
      </c>
    </row>
    <row r="47" spans="1:26" ht="20.25" customHeight="1" x14ac:dyDescent="0.25">
      <c r="A47" s="123" t="s">
        <v>208</v>
      </c>
      <c r="B47" s="40" t="s">
        <v>137</v>
      </c>
      <c r="C47" s="71"/>
      <c r="D47" s="136">
        <v>7</v>
      </c>
      <c r="E47" s="136">
        <v>7</v>
      </c>
      <c r="F47" s="141"/>
      <c r="G47" s="137">
        <f t="shared" si="21"/>
        <v>72</v>
      </c>
      <c r="H47" s="136"/>
      <c r="I47" s="137">
        <f t="shared" si="22"/>
        <v>72</v>
      </c>
      <c r="J47" s="137">
        <f t="shared" si="23"/>
        <v>72</v>
      </c>
      <c r="K47" s="136">
        <v>56</v>
      </c>
      <c r="L47" s="136"/>
      <c r="M47" s="136"/>
      <c r="N47" s="136"/>
      <c r="O47" s="136"/>
      <c r="P47" s="136"/>
      <c r="Q47" s="136"/>
      <c r="R47" s="136"/>
      <c r="S47" s="136"/>
      <c r="T47" s="136"/>
      <c r="U47" s="136"/>
      <c r="V47" s="136">
        <f>18*4</f>
        <v>72</v>
      </c>
      <c r="W47" s="136">
        <v>0</v>
      </c>
      <c r="X47" s="264"/>
      <c r="Y47" s="35">
        <v>0</v>
      </c>
      <c r="Z47" s="179">
        <f t="shared" si="15"/>
        <v>72</v>
      </c>
    </row>
    <row r="48" spans="1:26" ht="20.25" customHeight="1" x14ac:dyDescent="0.25">
      <c r="A48" s="123" t="s">
        <v>211</v>
      </c>
      <c r="B48" s="79" t="s">
        <v>213</v>
      </c>
      <c r="C48" s="71"/>
      <c r="D48" s="136">
        <v>3</v>
      </c>
      <c r="E48" s="136">
        <v>3</v>
      </c>
      <c r="F48" s="141"/>
      <c r="G48" s="137">
        <f t="shared" si="21"/>
        <v>34</v>
      </c>
      <c r="H48" s="136"/>
      <c r="I48" s="137">
        <f t="shared" si="22"/>
        <v>34</v>
      </c>
      <c r="J48" s="137">
        <f t="shared" si="23"/>
        <v>34</v>
      </c>
      <c r="K48" s="136">
        <v>28</v>
      </c>
      <c r="L48" s="136"/>
      <c r="M48" s="136"/>
      <c r="N48" s="136"/>
      <c r="O48" s="136"/>
      <c r="P48" s="136"/>
      <c r="Q48" s="136"/>
      <c r="R48" s="136">
        <f>17*2</f>
        <v>34</v>
      </c>
      <c r="S48" s="136">
        <v>0</v>
      </c>
      <c r="T48" s="136"/>
      <c r="U48" s="136"/>
      <c r="V48" s="136"/>
      <c r="W48" s="136"/>
      <c r="X48" s="264"/>
      <c r="Y48" s="35">
        <v>0</v>
      </c>
      <c r="Z48" s="179">
        <f t="shared" si="15"/>
        <v>34</v>
      </c>
    </row>
    <row r="49" spans="1:26" ht="20.25" customHeight="1" x14ac:dyDescent="0.25">
      <c r="A49" s="123" t="s">
        <v>214</v>
      </c>
      <c r="B49" s="79" t="s">
        <v>209</v>
      </c>
      <c r="C49" s="71"/>
      <c r="D49" s="136">
        <v>3</v>
      </c>
      <c r="E49" s="136">
        <v>3</v>
      </c>
      <c r="F49" s="141"/>
      <c r="G49" s="137">
        <f t="shared" ref="G49:G50" si="24">H49+I49</f>
        <v>51</v>
      </c>
      <c r="H49" s="136"/>
      <c r="I49" s="137">
        <f t="shared" ref="I49:I50" si="25">J49+N49+O49</f>
        <v>51</v>
      </c>
      <c r="J49" s="137">
        <f t="shared" ref="J49:J50" si="26">SUM(P49:W49)</f>
        <v>51</v>
      </c>
      <c r="K49" s="136">
        <v>44</v>
      </c>
      <c r="L49" s="136"/>
      <c r="M49" s="136"/>
      <c r="N49" s="136"/>
      <c r="O49" s="136"/>
      <c r="P49" s="136"/>
      <c r="Q49" s="136"/>
      <c r="R49" s="136">
        <f>17*3</f>
        <v>51</v>
      </c>
      <c r="S49" s="136">
        <v>0</v>
      </c>
      <c r="T49" s="136"/>
      <c r="U49" s="136"/>
      <c r="V49" s="136"/>
      <c r="W49" s="136"/>
      <c r="X49" s="264"/>
      <c r="Y49" s="35">
        <v>0</v>
      </c>
      <c r="Z49" s="179">
        <f t="shared" ref="Z49:Z50" si="27">G49-Y49</f>
        <v>51</v>
      </c>
    </row>
    <row r="50" spans="1:26" ht="18" customHeight="1" x14ac:dyDescent="0.25">
      <c r="A50" s="123" t="s">
        <v>374</v>
      </c>
      <c r="B50" s="79" t="s">
        <v>131</v>
      </c>
      <c r="C50" s="136"/>
      <c r="D50" s="136">
        <v>7</v>
      </c>
      <c r="E50" s="136">
        <v>7</v>
      </c>
      <c r="F50" s="136"/>
      <c r="G50" s="137">
        <f t="shared" si="24"/>
        <v>54</v>
      </c>
      <c r="H50" s="136"/>
      <c r="I50" s="137">
        <f t="shared" si="25"/>
        <v>54</v>
      </c>
      <c r="J50" s="137">
        <f t="shared" si="26"/>
        <v>54</v>
      </c>
      <c r="K50" s="136">
        <v>46</v>
      </c>
      <c r="L50" s="136"/>
      <c r="M50" s="136"/>
      <c r="N50" s="136"/>
      <c r="O50" s="136"/>
      <c r="P50" s="136"/>
      <c r="Q50" s="136"/>
      <c r="R50" s="136"/>
      <c r="S50" s="136"/>
      <c r="T50" s="136"/>
      <c r="U50" s="136"/>
      <c r="V50" s="136">
        <f>18*3</f>
        <v>54</v>
      </c>
      <c r="W50" s="136">
        <v>0</v>
      </c>
      <c r="X50" s="264"/>
      <c r="Y50" s="35">
        <v>0</v>
      </c>
      <c r="Z50" s="179">
        <f t="shared" si="27"/>
        <v>54</v>
      </c>
    </row>
    <row r="51" spans="1:26" s="50" customFormat="1" ht="23.25" customHeight="1" x14ac:dyDescent="0.25">
      <c r="A51" s="116" t="s">
        <v>74</v>
      </c>
      <c r="B51" s="16" t="s">
        <v>35</v>
      </c>
      <c r="C51" s="138"/>
      <c r="D51" s="138"/>
      <c r="E51" s="138"/>
      <c r="F51" s="139"/>
      <c r="G51" s="140">
        <f>G52+G57+G64+G68+G73+G77</f>
        <v>2606</v>
      </c>
      <c r="H51" s="140">
        <f t="shared" ref="H51:W51" si="28">H52+H57+H64+H68+H73+H77</f>
        <v>64</v>
      </c>
      <c r="I51" s="140">
        <f t="shared" si="28"/>
        <v>1282</v>
      </c>
      <c r="J51" s="140">
        <f t="shared" si="28"/>
        <v>1216</v>
      </c>
      <c r="K51" s="140">
        <f t="shared" si="28"/>
        <v>970</v>
      </c>
      <c r="L51" s="140">
        <f t="shared" si="28"/>
        <v>40</v>
      </c>
      <c r="M51" s="140">
        <f t="shared" si="28"/>
        <v>1260</v>
      </c>
      <c r="N51" s="140">
        <f t="shared" si="28"/>
        <v>26</v>
      </c>
      <c r="O51" s="140">
        <f t="shared" si="28"/>
        <v>40</v>
      </c>
      <c r="P51" s="140">
        <f t="shared" si="28"/>
        <v>0</v>
      </c>
      <c r="Q51" s="140">
        <f t="shared" si="28"/>
        <v>0</v>
      </c>
      <c r="R51" s="140">
        <f t="shared" si="28"/>
        <v>68</v>
      </c>
      <c r="S51" s="140">
        <f t="shared" si="28"/>
        <v>216</v>
      </c>
      <c r="T51" s="140">
        <f t="shared" si="28"/>
        <v>476</v>
      </c>
      <c r="U51" s="140">
        <f t="shared" si="28"/>
        <v>744</v>
      </c>
      <c r="V51" s="140">
        <f t="shared" si="28"/>
        <v>432</v>
      </c>
      <c r="W51" s="140">
        <f t="shared" si="28"/>
        <v>540</v>
      </c>
      <c r="X51" s="264" t="s">
        <v>400</v>
      </c>
      <c r="Y51" s="35"/>
      <c r="Z51" s="179"/>
    </row>
    <row r="52" spans="1:26" ht="37.5" customHeight="1" x14ac:dyDescent="0.25">
      <c r="A52" s="117" t="s">
        <v>75</v>
      </c>
      <c r="B52" s="16" t="s">
        <v>376</v>
      </c>
      <c r="C52" s="71"/>
      <c r="D52" s="71"/>
      <c r="E52" s="71"/>
      <c r="F52" s="141"/>
      <c r="G52" s="140">
        <f>G53+G54+G55+G56</f>
        <v>578</v>
      </c>
      <c r="H52" s="140">
        <f t="shared" ref="H52:W52" si="29">H53+H54+H55+H56</f>
        <v>20</v>
      </c>
      <c r="I52" s="140">
        <f t="shared" si="29"/>
        <v>342</v>
      </c>
      <c r="J52" s="140">
        <f t="shared" si="29"/>
        <v>332</v>
      </c>
      <c r="K52" s="140">
        <f t="shared" si="29"/>
        <v>272</v>
      </c>
      <c r="L52" s="140">
        <f t="shared" si="29"/>
        <v>40</v>
      </c>
      <c r="M52" s="140">
        <f t="shared" si="29"/>
        <v>216</v>
      </c>
      <c r="N52" s="140">
        <f t="shared" si="29"/>
        <v>4</v>
      </c>
      <c r="O52" s="140">
        <f t="shared" si="29"/>
        <v>6</v>
      </c>
      <c r="P52" s="140">
        <f t="shared" si="29"/>
        <v>0</v>
      </c>
      <c r="Q52" s="140">
        <f t="shared" si="29"/>
        <v>0</v>
      </c>
      <c r="R52" s="140">
        <f t="shared" si="29"/>
        <v>0</v>
      </c>
      <c r="S52" s="140">
        <f t="shared" si="29"/>
        <v>0</v>
      </c>
      <c r="T52" s="140">
        <f t="shared" si="29"/>
        <v>204</v>
      </c>
      <c r="U52" s="140">
        <f t="shared" si="29"/>
        <v>344</v>
      </c>
      <c r="V52" s="140">
        <f t="shared" si="29"/>
        <v>0</v>
      </c>
      <c r="W52" s="140">
        <f t="shared" si="29"/>
        <v>0</v>
      </c>
      <c r="X52" s="264"/>
      <c r="Y52" s="35"/>
      <c r="Z52" s="179"/>
    </row>
    <row r="53" spans="1:26" ht="21.75" customHeight="1" x14ac:dyDescent="0.25">
      <c r="A53" s="17" t="s">
        <v>106</v>
      </c>
      <c r="B53" s="2" t="s">
        <v>141</v>
      </c>
      <c r="C53" s="136"/>
      <c r="D53" s="71"/>
      <c r="E53" s="142">
        <v>5.6</v>
      </c>
      <c r="F53" s="274" t="s">
        <v>352</v>
      </c>
      <c r="G53" s="137">
        <f>H53+I53</f>
        <v>231</v>
      </c>
      <c r="H53" s="136">
        <v>10</v>
      </c>
      <c r="I53" s="137">
        <f>J53+N53+O53</f>
        <v>221</v>
      </c>
      <c r="J53" s="137">
        <f>SUM(P53:W53)</f>
        <v>216</v>
      </c>
      <c r="K53" s="136">
        <v>178</v>
      </c>
      <c r="L53" s="136">
        <v>20</v>
      </c>
      <c r="M53" s="136"/>
      <c r="N53" s="136">
        <v>2</v>
      </c>
      <c r="O53" s="136">
        <v>3</v>
      </c>
      <c r="P53" s="136"/>
      <c r="Q53" s="136"/>
      <c r="R53" s="136"/>
      <c r="S53" s="136"/>
      <c r="T53" s="136">
        <f>17*8</f>
        <v>136</v>
      </c>
      <c r="U53" s="136">
        <f>8*10</f>
        <v>80</v>
      </c>
      <c r="V53" s="136"/>
      <c r="W53" s="136"/>
      <c r="X53" s="264"/>
      <c r="Y53" s="35">
        <v>231</v>
      </c>
      <c r="Z53" s="179">
        <f t="shared" si="15"/>
        <v>0</v>
      </c>
    </row>
    <row r="54" spans="1:26" ht="21.75" customHeight="1" x14ac:dyDescent="0.25">
      <c r="A54" s="17" t="s">
        <v>190</v>
      </c>
      <c r="B54" s="2" t="s">
        <v>142</v>
      </c>
      <c r="C54" s="136"/>
      <c r="D54" s="71"/>
      <c r="E54" s="142">
        <v>7</v>
      </c>
      <c r="F54" s="276"/>
      <c r="G54" s="137">
        <f t="shared" ref="G54" si="30">H54+I54</f>
        <v>131</v>
      </c>
      <c r="H54" s="136">
        <v>10</v>
      </c>
      <c r="I54" s="137">
        <f t="shared" ref="I54" si="31">J54+N54+O54</f>
        <v>121</v>
      </c>
      <c r="J54" s="137">
        <f t="shared" ref="J54" si="32">SUM(P54:W54)</f>
        <v>116</v>
      </c>
      <c r="K54" s="136">
        <v>94</v>
      </c>
      <c r="L54" s="136">
        <v>20</v>
      </c>
      <c r="M54" s="136"/>
      <c r="N54" s="136">
        <v>2</v>
      </c>
      <c r="O54" s="136">
        <v>3</v>
      </c>
      <c r="P54" s="136"/>
      <c r="Q54" s="136"/>
      <c r="R54" s="136"/>
      <c r="S54" s="136"/>
      <c r="T54" s="136">
        <f>17*4</f>
        <v>68</v>
      </c>
      <c r="U54" s="136">
        <f>8*6</f>
        <v>48</v>
      </c>
      <c r="V54" s="136"/>
      <c r="W54" s="136"/>
      <c r="X54" s="264"/>
      <c r="Y54" s="35">
        <v>131</v>
      </c>
      <c r="Z54" s="179">
        <f t="shared" si="15"/>
        <v>0</v>
      </c>
    </row>
    <row r="55" spans="1:26" ht="21.75" customHeight="1" x14ac:dyDescent="0.25">
      <c r="A55" s="17" t="s">
        <v>188</v>
      </c>
      <c r="B55" s="74" t="s">
        <v>218</v>
      </c>
      <c r="C55" s="71"/>
      <c r="D55" s="71">
        <v>6</v>
      </c>
      <c r="E55" s="71"/>
      <c r="F55" s="121"/>
      <c r="G55" s="137">
        <f>M55</f>
        <v>72</v>
      </c>
      <c r="H55" s="136"/>
      <c r="I55" s="137"/>
      <c r="J55" s="137"/>
      <c r="K55" s="136"/>
      <c r="L55" s="136"/>
      <c r="M55" s="136">
        <f>SUM(P55:W55)</f>
        <v>72</v>
      </c>
      <c r="N55" s="136"/>
      <c r="O55" s="136"/>
      <c r="P55" s="136"/>
      <c r="Q55" s="136"/>
      <c r="R55" s="136"/>
      <c r="S55" s="143"/>
      <c r="T55" s="136"/>
      <c r="U55" s="136">
        <v>72</v>
      </c>
      <c r="V55" s="136"/>
      <c r="W55" s="136"/>
      <c r="X55" s="264"/>
      <c r="Y55" s="35">
        <v>72</v>
      </c>
      <c r="Z55" s="179">
        <f t="shared" si="15"/>
        <v>0</v>
      </c>
    </row>
    <row r="56" spans="1:26" ht="21" customHeight="1" x14ac:dyDescent="0.25">
      <c r="A56" s="17" t="s">
        <v>189</v>
      </c>
      <c r="B56" s="74" t="s">
        <v>219</v>
      </c>
      <c r="C56" s="71"/>
      <c r="D56" s="71">
        <v>6</v>
      </c>
      <c r="E56" s="71"/>
      <c r="F56" s="121"/>
      <c r="G56" s="137">
        <f>M56</f>
        <v>144</v>
      </c>
      <c r="H56" s="136"/>
      <c r="I56" s="137"/>
      <c r="J56" s="137"/>
      <c r="K56" s="136"/>
      <c r="L56" s="136"/>
      <c r="M56" s="136">
        <f>SUM(P56:W56)</f>
        <v>144</v>
      </c>
      <c r="N56" s="136"/>
      <c r="O56" s="136"/>
      <c r="P56" s="136"/>
      <c r="Q56" s="136"/>
      <c r="R56" s="136"/>
      <c r="S56" s="136"/>
      <c r="T56" s="136"/>
      <c r="U56" s="136">
        <v>144</v>
      </c>
      <c r="V56" s="136"/>
      <c r="W56" s="136"/>
      <c r="X56" s="264"/>
      <c r="Y56" s="35">
        <v>72</v>
      </c>
      <c r="Z56" s="179">
        <f t="shared" si="15"/>
        <v>72</v>
      </c>
    </row>
    <row r="57" spans="1:26" s="50" customFormat="1" ht="42.75" customHeight="1" x14ac:dyDescent="0.25">
      <c r="A57" s="116" t="s">
        <v>358</v>
      </c>
      <c r="B57" s="118" t="s">
        <v>377</v>
      </c>
      <c r="C57" s="138"/>
      <c r="D57" s="138"/>
      <c r="E57" s="138"/>
      <c r="F57" s="139"/>
      <c r="G57" s="140">
        <f>G58+G59+G60+G61+G62+G63</f>
        <v>565</v>
      </c>
      <c r="H57" s="140">
        <f t="shared" ref="H57:W57" si="33">H58+H59+H60+H61+H62+H63</f>
        <v>16</v>
      </c>
      <c r="I57" s="140">
        <f t="shared" si="33"/>
        <v>333</v>
      </c>
      <c r="J57" s="140">
        <f t="shared" si="33"/>
        <v>317</v>
      </c>
      <c r="K57" s="140">
        <f t="shared" si="33"/>
        <v>254</v>
      </c>
      <c r="L57" s="140">
        <f t="shared" si="33"/>
        <v>0</v>
      </c>
      <c r="M57" s="140">
        <f t="shared" si="33"/>
        <v>216</v>
      </c>
      <c r="N57" s="140">
        <f t="shared" si="33"/>
        <v>8</v>
      </c>
      <c r="O57" s="140">
        <f t="shared" si="33"/>
        <v>8</v>
      </c>
      <c r="P57" s="140">
        <f t="shared" si="33"/>
        <v>0</v>
      </c>
      <c r="Q57" s="140">
        <f t="shared" si="33"/>
        <v>0</v>
      </c>
      <c r="R57" s="140">
        <f t="shared" si="33"/>
        <v>0</v>
      </c>
      <c r="S57" s="140">
        <f t="shared" si="33"/>
        <v>0</v>
      </c>
      <c r="T57" s="140">
        <f t="shared" si="33"/>
        <v>221</v>
      </c>
      <c r="U57" s="140">
        <f t="shared" si="33"/>
        <v>312</v>
      </c>
      <c r="V57" s="140">
        <f t="shared" si="33"/>
        <v>0</v>
      </c>
      <c r="W57" s="140">
        <f t="shared" si="33"/>
        <v>0</v>
      </c>
      <c r="X57" s="264"/>
      <c r="Y57" s="35"/>
      <c r="Z57" s="179"/>
    </row>
    <row r="58" spans="1:26" ht="21.75" customHeight="1" x14ac:dyDescent="0.25">
      <c r="A58" s="17" t="s">
        <v>325</v>
      </c>
      <c r="B58" s="35" t="s">
        <v>215</v>
      </c>
      <c r="C58" s="136"/>
      <c r="D58" s="71"/>
      <c r="E58" s="71">
        <v>3.4</v>
      </c>
      <c r="F58" s="274" t="s">
        <v>352</v>
      </c>
      <c r="G58" s="137">
        <f>H58+I58</f>
        <v>91</v>
      </c>
      <c r="H58" s="136">
        <v>4</v>
      </c>
      <c r="I58" s="137">
        <f>J58+N58+O58</f>
        <v>87</v>
      </c>
      <c r="J58" s="137">
        <f>SUM(P58:W58)</f>
        <v>83</v>
      </c>
      <c r="K58" s="136">
        <v>68</v>
      </c>
      <c r="L58" s="136"/>
      <c r="M58" s="136"/>
      <c r="N58" s="136">
        <v>2</v>
      </c>
      <c r="O58" s="136">
        <v>2</v>
      </c>
      <c r="P58" s="136"/>
      <c r="Q58" s="136"/>
      <c r="R58" s="136"/>
      <c r="S58" s="136"/>
      <c r="T58" s="136">
        <f>17*3</f>
        <v>51</v>
      </c>
      <c r="U58" s="136">
        <f>8*4</f>
        <v>32</v>
      </c>
      <c r="V58" s="136"/>
      <c r="W58" s="136"/>
      <c r="X58" s="264"/>
      <c r="Y58" s="35">
        <v>91</v>
      </c>
      <c r="Z58" s="179">
        <f t="shared" si="15"/>
        <v>0</v>
      </c>
    </row>
    <row r="59" spans="1:26" ht="33.75" customHeight="1" x14ac:dyDescent="0.25">
      <c r="A59" s="17" t="s">
        <v>184</v>
      </c>
      <c r="B59" s="74" t="s">
        <v>150</v>
      </c>
      <c r="C59" s="71"/>
      <c r="D59" s="71"/>
      <c r="E59" s="142">
        <v>5.6</v>
      </c>
      <c r="F59" s="275"/>
      <c r="G59" s="137">
        <f t="shared" ref="G59:G61" si="34">H59+I59</f>
        <v>91</v>
      </c>
      <c r="H59" s="136">
        <v>4</v>
      </c>
      <c r="I59" s="137">
        <f t="shared" ref="I59:I61" si="35">J59+N59+O59</f>
        <v>87</v>
      </c>
      <c r="J59" s="137">
        <f t="shared" ref="J59:J61" si="36">SUM(P59:W59)</f>
        <v>83</v>
      </c>
      <c r="K59" s="136">
        <v>68</v>
      </c>
      <c r="L59" s="136"/>
      <c r="M59" s="136"/>
      <c r="N59" s="136">
        <v>2</v>
      </c>
      <c r="O59" s="136">
        <v>2</v>
      </c>
      <c r="P59" s="136"/>
      <c r="Q59" s="136"/>
      <c r="R59" s="136"/>
      <c r="S59" s="136"/>
      <c r="T59" s="136">
        <f>17*3</f>
        <v>51</v>
      </c>
      <c r="U59" s="136">
        <f>8*4</f>
        <v>32</v>
      </c>
      <c r="V59" s="136"/>
      <c r="W59" s="136"/>
      <c r="X59" s="264"/>
      <c r="Y59" s="35">
        <v>91</v>
      </c>
      <c r="Z59" s="179">
        <f t="shared" si="15"/>
        <v>0</v>
      </c>
    </row>
    <row r="60" spans="1:26" ht="33.75" customHeight="1" x14ac:dyDescent="0.25">
      <c r="A60" s="17" t="s">
        <v>220</v>
      </c>
      <c r="B60" s="74" t="s">
        <v>144</v>
      </c>
      <c r="C60" s="71"/>
      <c r="D60" s="71"/>
      <c r="E60" s="142">
        <v>5.6</v>
      </c>
      <c r="F60" s="275"/>
      <c r="G60" s="137">
        <f t="shared" si="34"/>
        <v>75</v>
      </c>
      <c r="H60" s="136">
        <v>4</v>
      </c>
      <c r="I60" s="137">
        <f t="shared" si="35"/>
        <v>71</v>
      </c>
      <c r="J60" s="137">
        <f t="shared" si="36"/>
        <v>67</v>
      </c>
      <c r="K60" s="136">
        <v>54</v>
      </c>
      <c r="L60" s="136"/>
      <c r="M60" s="136"/>
      <c r="N60" s="136">
        <v>2</v>
      </c>
      <c r="O60" s="136">
        <v>2</v>
      </c>
      <c r="P60" s="136"/>
      <c r="Q60" s="136"/>
      <c r="R60" s="136"/>
      <c r="S60" s="136"/>
      <c r="T60" s="136">
        <f>17*3</f>
        <v>51</v>
      </c>
      <c r="U60" s="136">
        <f>8*2</f>
        <v>16</v>
      </c>
      <c r="V60" s="136"/>
      <c r="W60" s="136"/>
      <c r="X60" s="264"/>
      <c r="Y60" s="35">
        <v>75</v>
      </c>
      <c r="Z60" s="179">
        <f t="shared" si="15"/>
        <v>0</v>
      </c>
    </row>
    <row r="61" spans="1:26" ht="19.5" customHeight="1" x14ac:dyDescent="0.25">
      <c r="A61" s="17" t="s">
        <v>326</v>
      </c>
      <c r="B61" s="74" t="s">
        <v>221</v>
      </c>
      <c r="C61" s="71"/>
      <c r="D61" s="71"/>
      <c r="E61" s="142">
        <v>5.6</v>
      </c>
      <c r="F61" s="276"/>
      <c r="G61" s="137">
        <f t="shared" si="34"/>
        <v>92</v>
      </c>
      <c r="H61" s="136">
        <v>4</v>
      </c>
      <c r="I61" s="137">
        <f t="shared" si="35"/>
        <v>88</v>
      </c>
      <c r="J61" s="137">
        <f t="shared" si="36"/>
        <v>84</v>
      </c>
      <c r="K61" s="136">
        <v>64</v>
      </c>
      <c r="L61" s="136"/>
      <c r="M61" s="136"/>
      <c r="N61" s="136">
        <v>2</v>
      </c>
      <c r="O61" s="136">
        <v>2</v>
      </c>
      <c r="P61" s="136"/>
      <c r="Q61" s="136"/>
      <c r="R61" s="136"/>
      <c r="S61" s="136"/>
      <c r="T61" s="136">
        <f>17*4</f>
        <v>68</v>
      </c>
      <c r="U61" s="136">
        <f>8*2</f>
        <v>16</v>
      </c>
      <c r="V61" s="136"/>
      <c r="W61" s="136"/>
      <c r="X61" s="264"/>
      <c r="Y61" s="35">
        <v>92</v>
      </c>
      <c r="Z61" s="179">
        <f t="shared" si="15"/>
        <v>0</v>
      </c>
    </row>
    <row r="62" spans="1:26" ht="20.25" customHeight="1" x14ac:dyDescent="0.25">
      <c r="A62" s="17" t="s">
        <v>185</v>
      </c>
      <c r="B62" s="2" t="s">
        <v>343</v>
      </c>
      <c r="C62" s="71"/>
      <c r="D62" s="136">
        <v>6</v>
      </c>
      <c r="E62" s="136"/>
      <c r="F62" s="141"/>
      <c r="G62" s="137">
        <f>M62</f>
        <v>72</v>
      </c>
      <c r="H62" s="136"/>
      <c r="I62" s="137"/>
      <c r="J62" s="137"/>
      <c r="K62" s="136"/>
      <c r="L62" s="136"/>
      <c r="M62" s="136">
        <f>SUM(P62:W62)</f>
        <v>72</v>
      </c>
      <c r="N62" s="136"/>
      <c r="O62" s="136"/>
      <c r="P62" s="136"/>
      <c r="Q62" s="136"/>
      <c r="R62" s="136"/>
      <c r="S62" s="136"/>
      <c r="T62" s="136"/>
      <c r="U62" s="136">
        <v>72</v>
      </c>
      <c r="V62" s="136"/>
      <c r="W62" s="136"/>
      <c r="X62" s="264"/>
      <c r="Y62" s="35">
        <v>72</v>
      </c>
      <c r="Z62" s="179">
        <f t="shared" si="15"/>
        <v>0</v>
      </c>
    </row>
    <row r="63" spans="1:26" ht="20.25" customHeight="1" x14ac:dyDescent="0.25">
      <c r="A63" s="17" t="s">
        <v>186</v>
      </c>
      <c r="B63" s="2" t="s">
        <v>344</v>
      </c>
      <c r="C63" s="71"/>
      <c r="D63" s="136">
        <v>6</v>
      </c>
      <c r="E63" s="136"/>
      <c r="F63" s="141"/>
      <c r="G63" s="137">
        <f>M63</f>
        <v>144</v>
      </c>
      <c r="H63" s="136"/>
      <c r="I63" s="137"/>
      <c r="J63" s="137"/>
      <c r="K63" s="136"/>
      <c r="L63" s="136"/>
      <c r="M63" s="136">
        <f>SUM(P63:W63)</f>
        <v>144</v>
      </c>
      <c r="N63" s="136"/>
      <c r="O63" s="136"/>
      <c r="P63" s="136"/>
      <c r="Q63" s="136"/>
      <c r="R63" s="136"/>
      <c r="S63" s="136"/>
      <c r="T63" s="136"/>
      <c r="U63" s="136">
        <v>144</v>
      </c>
      <c r="V63" s="136"/>
      <c r="W63" s="136"/>
      <c r="X63" s="264"/>
      <c r="Y63" s="35">
        <v>72</v>
      </c>
      <c r="Z63" s="179">
        <f t="shared" si="15"/>
        <v>72</v>
      </c>
    </row>
    <row r="64" spans="1:26" s="50" customFormat="1" ht="58.5" customHeight="1" x14ac:dyDescent="0.25">
      <c r="A64" s="116" t="s">
        <v>183</v>
      </c>
      <c r="B64" s="118" t="s">
        <v>378</v>
      </c>
      <c r="C64" s="138"/>
      <c r="D64" s="138"/>
      <c r="E64" s="138"/>
      <c r="F64" s="139"/>
      <c r="G64" s="140">
        <f>G65+G66+G67</f>
        <v>260</v>
      </c>
      <c r="H64" s="140">
        <f t="shared" ref="H64:W64" si="37">H65+H66+H67</f>
        <v>4</v>
      </c>
      <c r="I64" s="140">
        <f t="shared" si="37"/>
        <v>76</v>
      </c>
      <c r="J64" s="140">
        <f t="shared" si="37"/>
        <v>72</v>
      </c>
      <c r="K64" s="140">
        <f t="shared" si="37"/>
        <v>58</v>
      </c>
      <c r="L64" s="140">
        <f t="shared" si="37"/>
        <v>0</v>
      </c>
      <c r="M64" s="140">
        <f t="shared" si="37"/>
        <v>180</v>
      </c>
      <c r="N64" s="140">
        <f t="shared" si="37"/>
        <v>2</v>
      </c>
      <c r="O64" s="140">
        <f t="shared" si="37"/>
        <v>2</v>
      </c>
      <c r="P64" s="140">
        <f t="shared" si="37"/>
        <v>0</v>
      </c>
      <c r="Q64" s="140">
        <f t="shared" si="37"/>
        <v>0</v>
      </c>
      <c r="R64" s="140">
        <f t="shared" si="37"/>
        <v>0</v>
      </c>
      <c r="S64" s="140">
        <f t="shared" si="37"/>
        <v>0</v>
      </c>
      <c r="T64" s="140">
        <f t="shared" si="37"/>
        <v>0</v>
      </c>
      <c r="U64" s="140">
        <f t="shared" si="37"/>
        <v>0</v>
      </c>
      <c r="V64" s="140">
        <f t="shared" si="37"/>
        <v>108</v>
      </c>
      <c r="W64" s="140">
        <f t="shared" si="37"/>
        <v>144</v>
      </c>
      <c r="X64" s="264"/>
      <c r="Y64" s="35"/>
      <c r="Z64" s="179"/>
    </row>
    <row r="65" spans="1:26" ht="54" customHeight="1" x14ac:dyDescent="0.25">
      <c r="A65" s="17" t="s">
        <v>187</v>
      </c>
      <c r="B65" s="74" t="s">
        <v>145</v>
      </c>
      <c r="C65" s="71"/>
      <c r="D65" s="71"/>
      <c r="E65" s="71">
        <v>7</v>
      </c>
      <c r="F65" s="136" t="s">
        <v>391</v>
      </c>
      <c r="G65" s="137">
        <f>H65+I65</f>
        <v>80</v>
      </c>
      <c r="H65" s="136">
        <v>4</v>
      </c>
      <c r="I65" s="137">
        <f>J65+N65+O65</f>
        <v>76</v>
      </c>
      <c r="J65" s="137">
        <f>SUM(P65:W65)</f>
        <v>72</v>
      </c>
      <c r="K65" s="136">
        <v>58</v>
      </c>
      <c r="L65" s="136"/>
      <c r="M65" s="136"/>
      <c r="N65" s="136">
        <v>2</v>
      </c>
      <c r="O65" s="136">
        <v>2</v>
      </c>
      <c r="P65" s="136"/>
      <c r="Q65" s="136"/>
      <c r="R65" s="136"/>
      <c r="S65" s="136"/>
      <c r="T65" s="136"/>
      <c r="U65" s="136"/>
      <c r="V65" s="136">
        <f>18*4</f>
        <v>72</v>
      </c>
      <c r="W65" s="136">
        <v>0</v>
      </c>
      <c r="X65" s="264"/>
      <c r="Y65" s="35">
        <v>80</v>
      </c>
      <c r="Z65" s="179">
        <f t="shared" si="15"/>
        <v>0</v>
      </c>
    </row>
    <row r="66" spans="1:26" ht="19.5" customHeight="1" x14ac:dyDescent="0.25">
      <c r="A66" s="17" t="s">
        <v>324</v>
      </c>
      <c r="B66" s="2" t="s">
        <v>322</v>
      </c>
      <c r="C66" s="71"/>
      <c r="D66" s="71">
        <v>7</v>
      </c>
      <c r="E66" s="71"/>
      <c r="F66" s="136"/>
      <c r="G66" s="137">
        <f>M66</f>
        <v>36</v>
      </c>
      <c r="H66" s="136"/>
      <c r="I66" s="137"/>
      <c r="J66" s="137"/>
      <c r="K66" s="136"/>
      <c r="L66" s="136"/>
      <c r="M66" s="136">
        <f>SUM(P66:W66)</f>
        <v>36</v>
      </c>
      <c r="N66" s="136"/>
      <c r="O66" s="136"/>
      <c r="P66" s="136"/>
      <c r="Q66" s="136"/>
      <c r="R66" s="136"/>
      <c r="S66" s="136"/>
      <c r="T66" s="136"/>
      <c r="U66" s="136"/>
      <c r="V66" s="136">
        <v>36</v>
      </c>
      <c r="W66" s="136"/>
      <c r="X66" s="264"/>
      <c r="Y66" s="35">
        <v>36</v>
      </c>
      <c r="Z66" s="179">
        <f t="shared" si="15"/>
        <v>0</v>
      </c>
    </row>
    <row r="67" spans="1:26" ht="19.5" customHeight="1" x14ac:dyDescent="0.25">
      <c r="A67" s="17" t="s">
        <v>132</v>
      </c>
      <c r="B67" s="79" t="s">
        <v>323</v>
      </c>
      <c r="C67" s="71"/>
      <c r="D67" s="136" t="s">
        <v>444</v>
      </c>
      <c r="E67" s="143"/>
      <c r="F67" s="141"/>
      <c r="G67" s="137">
        <f>M67</f>
        <v>144</v>
      </c>
      <c r="H67" s="136"/>
      <c r="I67" s="137"/>
      <c r="J67" s="137"/>
      <c r="K67" s="136"/>
      <c r="L67" s="136"/>
      <c r="M67" s="136">
        <f>SUM(P67:W67)</f>
        <v>144</v>
      </c>
      <c r="N67" s="136"/>
      <c r="O67" s="136"/>
      <c r="P67" s="136"/>
      <c r="Q67" s="136"/>
      <c r="R67" s="136"/>
      <c r="S67" s="136"/>
      <c r="T67" s="136"/>
      <c r="U67" s="136"/>
      <c r="V67" s="136"/>
      <c r="W67" s="136">
        <v>144</v>
      </c>
      <c r="X67" s="264"/>
      <c r="Y67" s="35">
        <v>72</v>
      </c>
      <c r="Z67" s="179">
        <f t="shared" si="15"/>
        <v>72</v>
      </c>
    </row>
    <row r="68" spans="1:26" s="50" customFormat="1" ht="27.75" customHeight="1" x14ac:dyDescent="0.25">
      <c r="A68" s="116" t="s">
        <v>146</v>
      </c>
      <c r="B68" s="16" t="s">
        <v>379</v>
      </c>
      <c r="C68" s="138"/>
      <c r="D68" s="138"/>
      <c r="E68" s="138"/>
      <c r="F68" s="139"/>
      <c r="G68" s="140">
        <f>G69+G70+G71+G72</f>
        <v>574</v>
      </c>
      <c r="H68" s="140">
        <f t="shared" ref="H68:W68" si="38">H69+H70+H71+H72</f>
        <v>8</v>
      </c>
      <c r="I68" s="140">
        <f t="shared" si="38"/>
        <v>206</v>
      </c>
      <c r="J68" s="140">
        <f t="shared" si="38"/>
        <v>198</v>
      </c>
      <c r="K68" s="140">
        <f t="shared" si="38"/>
        <v>148</v>
      </c>
      <c r="L68" s="140">
        <f t="shared" si="38"/>
        <v>0</v>
      </c>
      <c r="M68" s="140">
        <f t="shared" si="38"/>
        <v>360</v>
      </c>
      <c r="N68" s="140">
        <f t="shared" si="38"/>
        <v>4</v>
      </c>
      <c r="O68" s="140">
        <f t="shared" si="38"/>
        <v>4</v>
      </c>
      <c r="P68" s="140">
        <f t="shared" si="38"/>
        <v>0</v>
      </c>
      <c r="Q68" s="140">
        <f t="shared" si="38"/>
        <v>0</v>
      </c>
      <c r="R68" s="140">
        <f t="shared" si="38"/>
        <v>0</v>
      </c>
      <c r="S68" s="140">
        <f t="shared" si="38"/>
        <v>0</v>
      </c>
      <c r="T68" s="140">
        <f t="shared" si="38"/>
        <v>0</v>
      </c>
      <c r="U68" s="140">
        <f t="shared" si="38"/>
        <v>0</v>
      </c>
      <c r="V68" s="140">
        <f t="shared" si="38"/>
        <v>198</v>
      </c>
      <c r="W68" s="140">
        <f t="shared" si="38"/>
        <v>360</v>
      </c>
      <c r="X68" s="264"/>
      <c r="Y68" s="35"/>
      <c r="Z68" s="179"/>
    </row>
    <row r="69" spans="1:26" ht="20.25" customHeight="1" x14ac:dyDescent="0.25">
      <c r="A69" s="17" t="s">
        <v>107</v>
      </c>
      <c r="B69" s="2" t="s">
        <v>147</v>
      </c>
      <c r="C69" s="71"/>
      <c r="D69" s="71"/>
      <c r="E69" s="71"/>
      <c r="F69" s="274" t="s">
        <v>391</v>
      </c>
      <c r="G69" s="137">
        <f>H69+I69</f>
        <v>98</v>
      </c>
      <c r="H69" s="136">
        <v>4</v>
      </c>
      <c r="I69" s="137">
        <f>J69+N69+O69</f>
        <v>94</v>
      </c>
      <c r="J69" s="137">
        <f>SUM(P69:W69)</f>
        <v>90</v>
      </c>
      <c r="K69" s="136">
        <v>66</v>
      </c>
      <c r="L69" s="136"/>
      <c r="M69" s="136"/>
      <c r="N69" s="136">
        <v>2</v>
      </c>
      <c r="O69" s="136">
        <v>2</v>
      </c>
      <c r="P69" s="136"/>
      <c r="Q69" s="136"/>
      <c r="R69" s="136"/>
      <c r="S69" s="136"/>
      <c r="T69" s="136"/>
      <c r="U69" s="136"/>
      <c r="V69" s="136">
        <f>18*5</f>
        <v>90</v>
      </c>
      <c r="W69" s="136">
        <v>0</v>
      </c>
      <c r="X69" s="264"/>
      <c r="Y69" s="35">
        <v>98</v>
      </c>
      <c r="Z69" s="179">
        <f t="shared" si="15"/>
        <v>0</v>
      </c>
    </row>
    <row r="70" spans="1:26" ht="20.25" customHeight="1" x14ac:dyDescent="0.25">
      <c r="A70" s="17" t="s">
        <v>108</v>
      </c>
      <c r="B70" s="2" t="s">
        <v>148</v>
      </c>
      <c r="C70" s="71"/>
      <c r="D70" s="136"/>
      <c r="E70" s="136"/>
      <c r="F70" s="276"/>
      <c r="G70" s="137">
        <f t="shared" ref="G70" si="39">H70+I70</f>
        <v>116</v>
      </c>
      <c r="H70" s="136">
        <v>4</v>
      </c>
      <c r="I70" s="137">
        <f t="shared" ref="I70" si="40">J70+N70+O70</f>
        <v>112</v>
      </c>
      <c r="J70" s="137">
        <f t="shared" ref="J70" si="41">SUM(P70:W70)</f>
        <v>108</v>
      </c>
      <c r="K70" s="136">
        <v>82</v>
      </c>
      <c r="L70" s="136"/>
      <c r="M70" s="136"/>
      <c r="N70" s="136">
        <v>2</v>
      </c>
      <c r="O70" s="136">
        <v>2</v>
      </c>
      <c r="P70" s="136"/>
      <c r="Q70" s="136"/>
      <c r="R70" s="136"/>
      <c r="S70" s="136"/>
      <c r="T70" s="136"/>
      <c r="U70" s="136"/>
      <c r="V70" s="136">
        <f>18*6</f>
        <v>108</v>
      </c>
      <c r="W70" s="136">
        <v>0</v>
      </c>
      <c r="X70" s="264"/>
      <c r="Y70" s="35">
        <v>116</v>
      </c>
      <c r="Z70" s="179">
        <f t="shared" si="15"/>
        <v>0</v>
      </c>
    </row>
    <row r="71" spans="1:26" ht="20.25" customHeight="1" x14ac:dyDescent="0.25">
      <c r="A71" s="17" t="s">
        <v>320</v>
      </c>
      <c r="B71" s="2" t="s">
        <v>318</v>
      </c>
      <c r="C71" s="144"/>
      <c r="D71" s="136">
        <v>8</v>
      </c>
      <c r="E71" s="136"/>
      <c r="F71" s="141"/>
      <c r="G71" s="137">
        <f>M71</f>
        <v>72</v>
      </c>
      <c r="H71" s="136"/>
      <c r="I71" s="137"/>
      <c r="J71" s="137"/>
      <c r="K71" s="136"/>
      <c r="L71" s="136"/>
      <c r="M71" s="136">
        <f>SUM(P71:W71)</f>
        <v>72</v>
      </c>
      <c r="N71" s="136"/>
      <c r="O71" s="136"/>
      <c r="P71" s="136"/>
      <c r="Q71" s="136"/>
      <c r="R71" s="136"/>
      <c r="S71" s="136"/>
      <c r="T71" s="136"/>
      <c r="U71" s="136"/>
      <c r="V71" s="136"/>
      <c r="W71" s="136">
        <v>72</v>
      </c>
      <c r="X71" s="264"/>
      <c r="Y71" s="35">
        <v>72</v>
      </c>
      <c r="Z71" s="179">
        <f t="shared" si="15"/>
        <v>0</v>
      </c>
    </row>
    <row r="72" spans="1:26" ht="20.25" customHeight="1" x14ac:dyDescent="0.25">
      <c r="A72" s="17" t="s">
        <v>321</v>
      </c>
      <c r="B72" s="2" t="s">
        <v>319</v>
      </c>
      <c r="C72" s="144"/>
      <c r="D72" s="137" t="s">
        <v>444</v>
      </c>
      <c r="E72" s="136"/>
      <c r="F72" s="141"/>
      <c r="G72" s="137">
        <f>M72</f>
        <v>288</v>
      </c>
      <c r="H72" s="136"/>
      <c r="I72" s="137"/>
      <c r="J72" s="137"/>
      <c r="K72" s="136"/>
      <c r="L72" s="136"/>
      <c r="M72" s="136">
        <f>SUM(P72:W72)</f>
        <v>288</v>
      </c>
      <c r="N72" s="136"/>
      <c r="O72" s="136"/>
      <c r="P72" s="136"/>
      <c r="Q72" s="136"/>
      <c r="R72" s="136"/>
      <c r="S72" s="136"/>
      <c r="T72" s="136"/>
      <c r="U72" s="136"/>
      <c r="V72" s="136"/>
      <c r="W72" s="136">
        <v>288</v>
      </c>
      <c r="X72" s="264"/>
      <c r="Y72" s="35">
        <v>72</v>
      </c>
      <c r="Z72" s="179">
        <f t="shared" si="15"/>
        <v>216</v>
      </c>
    </row>
    <row r="73" spans="1:26" ht="41.25" customHeight="1" x14ac:dyDescent="0.3">
      <c r="A73" s="134" t="s">
        <v>180</v>
      </c>
      <c r="B73" s="172" t="s">
        <v>380</v>
      </c>
      <c r="C73" s="71"/>
      <c r="D73" s="137"/>
      <c r="E73" s="136"/>
      <c r="F73" s="141"/>
      <c r="G73" s="140">
        <f>SUM(G74:G76)</f>
        <v>170</v>
      </c>
      <c r="H73" s="140">
        <f t="shared" ref="H73:O73" si="42">SUM(H74:H76)</f>
        <v>4</v>
      </c>
      <c r="I73" s="140">
        <f t="shared" si="42"/>
        <v>94</v>
      </c>
      <c r="J73" s="140">
        <f t="shared" si="42"/>
        <v>90</v>
      </c>
      <c r="K73" s="140">
        <f t="shared" si="42"/>
        <v>72</v>
      </c>
      <c r="L73" s="140">
        <f t="shared" si="42"/>
        <v>0</v>
      </c>
      <c r="M73" s="140">
        <f t="shared" si="42"/>
        <v>72</v>
      </c>
      <c r="N73" s="140">
        <f t="shared" si="42"/>
        <v>2</v>
      </c>
      <c r="O73" s="140">
        <f t="shared" si="42"/>
        <v>2</v>
      </c>
      <c r="P73" s="140">
        <f>SUM(P74:P76)</f>
        <v>0</v>
      </c>
      <c r="Q73" s="140">
        <f t="shared" ref="Q73" si="43">SUM(Q74:Q76)</f>
        <v>0</v>
      </c>
      <c r="R73" s="140">
        <f t="shared" ref="R73" si="44">SUM(R74:R76)</f>
        <v>0</v>
      </c>
      <c r="S73" s="140">
        <f t="shared" ref="S73" si="45">SUM(S74:S76)</f>
        <v>0</v>
      </c>
      <c r="T73" s="140">
        <f t="shared" ref="T73" si="46">SUM(T74:T76)</f>
        <v>0</v>
      </c>
      <c r="U73" s="140">
        <f t="shared" ref="U73" si="47">SUM(U74:U76)</f>
        <v>0</v>
      </c>
      <c r="V73" s="140">
        <f t="shared" ref="V73" si="48">SUM(V74:V76)</f>
        <v>126</v>
      </c>
      <c r="W73" s="140">
        <f t="shared" ref="W73" si="49">SUM(W74:W76)</f>
        <v>36</v>
      </c>
      <c r="X73" s="264"/>
      <c r="Y73" s="35"/>
      <c r="Z73" s="179"/>
    </row>
    <row r="74" spans="1:26" ht="39" customHeight="1" x14ac:dyDescent="0.25">
      <c r="A74" s="17" t="s">
        <v>149</v>
      </c>
      <c r="B74" s="74" t="s">
        <v>381</v>
      </c>
      <c r="C74" s="144"/>
      <c r="D74" s="137"/>
      <c r="E74" s="136"/>
      <c r="F74" s="141" t="s">
        <v>391</v>
      </c>
      <c r="G74" s="137">
        <f>H74+I74</f>
        <v>98</v>
      </c>
      <c r="H74" s="136">
        <v>4</v>
      </c>
      <c r="I74" s="137">
        <f>J74+N74+O74</f>
        <v>94</v>
      </c>
      <c r="J74" s="137">
        <f>SUM(P74:W74)</f>
        <v>90</v>
      </c>
      <c r="K74" s="136">
        <v>72</v>
      </c>
      <c r="L74" s="136"/>
      <c r="M74" s="136"/>
      <c r="N74" s="136">
        <v>2</v>
      </c>
      <c r="O74" s="136">
        <v>2</v>
      </c>
      <c r="P74" s="136"/>
      <c r="Q74" s="136"/>
      <c r="R74" s="136"/>
      <c r="S74" s="136"/>
      <c r="T74" s="136"/>
      <c r="U74" s="136"/>
      <c r="V74" s="136">
        <f>18*5</f>
        <v>90</v>
      </c>
      <c r="W74" s="136">
        <v>0</v>
      </c>
      <c r="X74" s="264"/>
      <c r="Y74" s="35">
        <v>98</v>
      </c>
      <c r="Z74" s="179">
        <f t="shared" si="15"/>
        <v>0</v>
      </c>
    </row>
    <row r="75" spans="1:26" ht="20.25" customHeight="1" x14ac:dyDescent="0.25">
      <c r="A75" s="2" t="s">
        <v>382</v>
      </c>
      <c r="B75" s="2" t="s">
        <v>383</v>
      </c>
      <c r="C75" s="144"/>
      <c r="D75" s="137">
        <v>7</v>
      </c>
      <c r="E75" s="136"/>
      <c r="F75" s="141"/>
      <c r="G75" s="137">
        <f>M75</f>
        <v>36</v>
      </c>
      <c r="H75" s="136"/>
      <c r="I75" s="137"/>
      <c r="J75" s="137"/>
      <c r="K75" s="136"/>
      <c r="L75" s="136"/>
      <c r="M75" s="136">
        <f>SUM(P75:W75)</f>
        <v>36</v>
      </c>
      <c r="N75" s="136"/>
      <c r="O75" s="136"/>
      <c r="P75" s="136"/>
      <c r="Q75" s="136"/>
      <c r="R75" s="136"/>
      <c r="S75" s="136"/>
      <c r="T75" s="136"/>
      <c r="U75" s="136"/>
      <c r="V75" s="136">
        <v>36</v>
      </c>
      <c r="W75" s="136"/>
      <c r="X75" s="264"/>
      <c r="Y75" s="35">
        <v>36</v>
      </c>
      <c r="Z75" s="179">
        <f t="shared" ref="Z75" si="50">G75-Y75</f>
        <v>0</v>
      </c>
    </row>
    <row r="76" spans="1:26" ht="20.25" customHeight="1" x14ac:dyDescent="0.25">
      <c r="A76" s="2" t="s">
        <v>431</v>
      </c>
      <c r="B76" s="2" t="s">
        <v>430</v>
      </c>
      <c r="C76" s="144"/>
      <c r="D76" s="137">
        <v>8</v>
      </c>
      <c r="E76" s="136"/>
      <c r="F76" s="141"/>
      <c r="G76" s="137">
        <f>M76</f>
        <v>36</v>
      </c>
      <c r="H76" s="136"/>
      <c r="I76" s="137"/>
      <c r="J76" s="137"/>
      <c r="K76" s="136"/>
      <c r="L76" s="136"/>
      <c r="M76" s="136">
        <f>SUM(P76:W76)</f>
        <v>36</v>
      </c>
      <c r="N76" s="136"/>
      <c r="O76" s="136"/>
      <c r="P76" s="136"/>
      <c r="Q76" s="136"/>
      <c r="R76" s="136"/>
      <c r="S76" s="136"/>
      <c r="T76" s="136"/>
      <c r="U76" s="136"/>
      <c r="V76" s="136"/>
      <c r="W76" s="136">
        <v>36</v>
      </c>
      <c r="X76" s="264"/>
      <c r="Y76" s="35">
        <v>0</v>
      </c>
      <c r="Z76" s="179">
        <f t="shared" si="15"/>
        <v>36</v>
      </c>
    </row>
    <row r="77" spans="1:26" s="50" customFormat="1" ht="48" customHeight="1" x14ac:dyDescent="0.25">
      <c r="A77" s="116" t="s">
        <v>390</v>
      </c>
      <c r="B77" s="118" t="s">
        <v>76</v>
      </c>
      <c r="C77" s="145"/>
      <c r="D77" s="146"/>
      <c r="E77" s="146"/>
      <c r="F77" s="139"/>
      <c r="G77" s="140">
        <f t="shared" ref="G77:W77" si="51">SUM(G78:G83)</f>
        <v>459</v>
      </c>
      <c r="H77" s="140">
        <f t="shared" si="51"/>
        <v>12</v>
      </c>
      <c r="I77" s="140">
        <f t="shared" si="51"/>
        <v>231</v>
      </c>
      <c r="J77" s="140">
        <f t="shared" si="51"/>
        <v>207</v>
      </c>
      <c r="K77" s="140">
        <f t="shared" si="51"/>
        <v>166</v>
      </c>
      <c r="L77" s="140">
        <f t="shared" si="51"/>
        <v>0</v>
      </c>
      <c r="M77" s="140">
        <f t="shared" si="51"/>
        <v>216</v>
      </c>
      <c r="N77" s="140">
        <f t="shared" si="51"/>
        <v>6</v>
      </c>
      <c r="O77" s="140">
        <f t="shared" si="51"/>
        <v>18</v>
      </c>
      <c r="P77" s="140">
        <f t="shared" si="51"/>
        <v>0</v>
      </c>
      <c r="Q77" s="140">
        <f t="shared" si="51"/>
        <v>0</v>
      </c>
      <c r="R77" s="140">
        <f t="shared" si="51"/>
        <v>68</v>
      </c>
      <c r="S77" s="140">
        <f t="shared" si="51"/>
        <v>216</v>
      </c>
      <c r="T77" s="140">
        <f t="shared" si="51"/>
        <v>51</v>
      </c>
      <c r="U77" s="140">
        <f t="shared" si="51"/>
        <v>88</v>
      </c>
      <c r="V77" s="140">
        <f t="shared" si="51"/>
        <v>0</v>
      </c>
      <c r="W77" s="140">
        <f t="shared" si="51"/>
        <v>0</v>
      </c>
      <c r="X77" s="264"/>
      <c r="Y77" s="35"/>
      <c r="Z77" s="179"/>
    </row>
    <row r="78" spans="1:26" ht="19.5" customHeight="1" x14ac:dyDescent="0.25">
      <c r="A78" s="17" t="s">
        <v>384</v>
      </c>
      <c r="B78" s="2" t="s">
        <v>448</v>
      </c>
      <c r="C78" s="144"/>
      <c r="D78" s="136"/>
      <c r="E78" s="136">
        <v>3.4</v>
      </c>
      <c r="F78" s="141" t="s">
        <v>332</v>
      </c>
      <c r="G78" s="137">
        <f>H78+I78</f>
        <v>82</v>
      </c>
      <c r="H78" s="136">
        <v>4</v>
      </c>
      <c r="I78" s="137">
        <f>J78+N78+O78</f>
        <v>78</v>
      </c>
      <c r="J78" s="136">
        <f>SUM(P78:W78)</f>
        <v>70</v>
      </c>
      <c r="K78" s="136">
        <v>56</v>
      </c>
      <c r="L78" s="136"/>
      <c r="M78" s="136"/>
      <c r="N78" s="136">
        <v>2</v>
      </c>
      <c r="O78" s="136">
        <v>6</v>
      </c>
      <c r="P78" s="136"/>
      <c r="Q78" s="136"/>
      <c r="R78" s="136">
        <f>17*2</f>
        <v>34</v>
      </c>
      <c r="S78" s="136">
        <f>18*2</f>
        <v>36</v>
      </c>
      <c r="T78" s="136"/>
      <c r="U78" s="136"/>
      <c r="V78" s="136"/>
      <c r="W78" s="136"/>
      <c r="X78" s="264"/>
      <c r="Y78" s="35">
        <v>0</v>
      </c>
      <c r="Z78" s="179">
        <f t="shared" si="15"/>
        <v>82</v>
      </c>
    </row>
    <row r="79" spans="1:26" ht="20.25" customHeight="1" x14ac:dyDescent="0.25">
      <c r="A79" s="17" t="s">
        <v>385</v>
      </c>
      <c r="B79" s="2" t="s">
        <v>181</v>
      </c>
      <c r="C79" s="144"/>
      <c r="D79" s="136"/>
      <c r="E79" s="136">
        <v>3.4</v>
      </c>
      <c r="F79" s="141" t="s">
        <v>332</v>
      </c>
      <c r="G79" s="137">
        <f t="shared" ref="G79:G80" si="52">H79+I79</f>
        <v>82</v>
      </c>
      <c r="H79" s="136">
        <v>4</v>
      </c>
      <c r="I79" s="137">
        <f t="shared" ref="I79:I80" si="53">J79+N79+O79</f>
        <v>78</v>
      </c>
      <c r="J79" s="136">
        <f t="shared" ref="J79:J80" si="54">SUM(P79:W79)</f>
        <v>70</v>
      </c>
      <c r="K79" s="136">
        <v>56</v>
      </c>
      <c r="L79" s="136"/>
      <c r="M79" s="136"/>
      <c r="N79" s="136">
        <v>2</v>
      </c>
      <c r="O79" s="136">
        <v>6</v>
      </c>
      <c r="P79" s="136"/>
      <c r="Q79" s="136"/>
      <c r="R79" s="136">
        <f>17*2</f>
        <v>34</v>
      </c>
      <c r="S79" s="136">
        <f>18*2</f>
        <v>36</v>
      </c>
      <c r="T79" s="136"/>
      <c r="U79" s="136"/>
      <c r="V79" s="136"/>
      <c r="W79" s="136"/>
      <c r="X79" s="264"/>
      <c r="Y79" s="35">
        <v>0</v>
      </c>
      <c r="Z79" s="179">
        <f t="shared" si="15"/>
        <v>82</v>
      </c>
    </row>
    <row r="80" spans="1:26" ht="35.25" customHeight="1" x14ac:dyDescent="0.25">
      <c r="A80" s="17" t="s">
        <v>386</v>
      </c>
      <c r="B80" s="74" t="s">
        <v>349</v>
      </c>
      <c r="C80" s="144"/>
      <c r="D80" s="136"/>
      <c r="E80" s="136">
        <v>5.6</v>
      </c>
      <c r="F80" s="141" t="s">
        <v>333</v>
      </c>
      <c r="G80" s="137">
        <f t="shared" si="52"/>
        <v>79</v>
      </c>
      <c r="H80" s="136">
        <v>4</v>
      </c>
      <c r="I80" s="137">
        <f t="shared" si="53"/>
        <v>75</v>
      </c>
      <c r="J80" s="136">
        <f t="shared" si="54"/>
        <v>67</v>
      </c>
      <c r="K80" s="136">
        <v>54</v>
      </c>
      <c r="L80" s="136"/>
      <c r="M80" s="136"/>
      <c r="N80" s="136">
        <v>2</v>
      </c>
      <c r="O80" s="136">
        <v>6</v>
      </c>
      <c r="P80" s="136"/>
      <c r="Q80" s="136"/>
      <c r="R80" s="136"/>
      <c r="S80" s="136"/>
      <c r="T80" s="136">
        <f>17*3</f>
        <v>51</v>
      </c>
      <c r="U80" s="136">
        <f>8*2</f>
        <v>16</v>
      </c>
      <c r="V80" s="136"/>
      <c r="W80" s="136"/>
      <c r="X80" s="264"/>
      <c r="Y80" s="35">
        <v>0</v>
      </c>
      <c r="Z80" s="179">
        <f t="shared" si="15"/>
        <v>79</v>
      </c>
    </row>
    <row r="81" spans="1:26" ht="20.25" customHeight="1" x14ac:dyDescent="0.25">
      <c r="A81" s="2" t="s">
        <v>387</v>
      </c>
      <c r="B81" s="2" t="s">
        <v>449</v>
      </c>
      <c r="C81" s="144"/>
      <c r="D81" s="136">
        <v>4</v>
      </c>
      <c r="E81" s="136"/>
      <c r="F81" s="141"/>
      <c r="G81" s="137">
        <f>M81</f>
        <v>72</v>
      </c>
      <c r="H81" s="136"/>
      <c r="I81" s="137"/>
      <c r="J81" s="136"/>
      <c r="K81" s="136"/>
      <c r="L81" s="136"/>
      <c r="M81" s="136">
        <f>SUM(P81:W81)</f>
        <v>72</v>
      </c>
      <c r="N81" s="136"/>
      <c r="O81" s="136"/>
      <c r="P81" s="136"/>
      <c r="Q81" s="136"/>
      <c r="R81" s="136"/>
      <c r="S81" s="136">
        <v>72</v>
      </c>
      <c r="T81" s="136"/>
      <c r="U81" s="136"/>
      <c r="V81" s="136"/>
      <c r="W81" s="136"/>
      <c r="X81" s="264"/>
      <c r="Y81" s="35">
        <v>0</v>
      </c>
      <c r="Z81" s="179">
        <f t="shared" si="15"/>
        <v>72</v>
      </c>
    </row>
    <row r="82" spans="1:26" ht="20.25" customHeight="1" x14ac:dyDescent="0.25">
      <c r="A82" s="2" t="s">
        <v>388</v>
      </c>
      <c r="B82" s="2" t="s">
        <v>330</v>
      </c>
      <c r="C82" s="144"/>
      <c r="D82" s="136">
        <v>4</v>
      </c>
      <c r="E82" s="136"/>
      <c r="F82" s="141"/>
      <c r="G82" s="137">
        <f>M82</f>
        <v>72</v>
      </c>
      <c r="H82" s="136"/>
      <c r="I82" s="137"/>
      <c r="J82" s="136"/>
      <c r="K82" s="136"/>
      <c r="L82" s="136"/>
      <c r="M82" s="136">
        <f>SUM(P82:W82)</f>
        <v>72</v>
      </c>
      <c r="N82" s="136"/>
      <c r="O82" s="136"/>
      <c r="P82" s="136"/>
      <c r="Q82" s="136"/>
      <c r="R82" s="136"/>
      <c r="S82" s="136">
        <v>72</v>
      </c>
      <c r="T82" s="136"/>
      <c r="U82" s="136"/>
      <c r="V82" s="136"/>
      <c r="W82" s="136"/>
      <c r="X82" s="264"/>
      <c r="Y82" s="35">
        <v>0</v>
      </c>
      <c r="Z82" s="179">
        <f t="shared" si="15"/>
        <v>72</v>
      </c>
    </row>
    <row r="83" spans="1:26" ht="20.25" customHeight="1" x14ac:dyDescent="0.25">
      <c r="A83" s="2" t="s">
        <v>389</v>
      </c>
      <c r="B83" s="2" t="s">
        <v>351</v>
      </c>
      <c r="C83" s="144"/>
      <c r="D83" s="136">
        <v>6</v>
      </c>
      <c r="E83" s="136"/>
      <c r="F83" s="141"/>
      <c r="G83" s="137">
        <f>M83</f>
        <v>72</v>
      </c>
      <c r="H83" s="136"/>
      <c r="I83" s="137"/>
      <c r="J83" s="136"/>
      <c r="K83" s="136"/>
      <c r="L83" s="136"/>
      <c r="M83" s="136">
        <f>SUM(P83:W83)</f>
        <v>72</v>
      </c>
      <c r="N83" s="136"/>
      <c r="O83" s="136"/>
      <c r="P83" s="136"/>
      <c r="Q83" s="136"/>
      <c r="R83" s="136"/>
      <c r="S83" s="136"/>
      <c r="T83" s="136"/>
      <c r="U83" s="136">
        <v>72</v>
      </c>
      <c r="V83" s="136"/>
      <c r="W83" s="136"/>
      <c r="X83" s="269"/>
      <c r="Y83" s="35">
        <v>0</v>
      </c>
      <c r="Z83" s="179">
        <f t="shared" si="15"/>
        <v>72</v>
      </c>
    </row>
    <row r="84" spans="1:26" ht="20.25" customHeight="1" x14ac:dyDescent="0.25">
      <c r="A84" s="2"/>
      <c r="B84" s="2"/>
      <c r="C84" s="144"/>
      <c r="D84" s="136"/>
      <c r="E84" s="136"/>
      <c r="F84" s="141"/>
      <c r="G84" s="137"/>
      <c r="H84" s="136"/>
      <c r="I84" s="137"/>
      <c r="J84" s="136"/>
      <c r="K84" s="136"/>
      <c r="L84" s="136"/>
      <c r="M84" s="136"/>
      <c r="N84" s="136"/>
      <c r="O84" s="136"/>
      <c r="P84" s="136"/>
      <c r="Q84" s="136"/>
      <c r="R84" s="136"/>
      <c r="S84" s="136"/>
      <c r="T84" s="136"/>
      <c r="U84" s="136"/>
      <c r="V84" s="136"/>
      <c r="W84" s="136"/>
      <c r="X84" s="182"/>
      <c r="Y84" s="182"/>
      <c r="Z84" s="182"/>
    </row>
    <row r="85" spans="1:26" ht="21" customHeight="1" x14ac:dyDescent="0.25">
      <c r="A85" s="125"/>
      <c r="B85" s="132" t="s">
        <v>37</v>
      </c>
      <c r="C85" s="136"/>
      <c r="D85" s="136"/>
      <c r="E85" s="136"/>
      <c r="F85" s="136"/>
      <c r="G85" s="146">
        <f>SUM(P85:W85)</f>
        <v>252</v>
      </c>
      <c r="H85" s="146"/>
      <c r="I85" s="146"/>
      <c r="J85" s="146"/>
      <c r="K85" s="146"/>
      <c r="L85" s="146"/>
      <c r="M85" s="146"/>
      <c r="N85" s="146"/>
      <c r="O85" s="146"/>
      <c r="P85" s="136">
        <v>0</v>
      </c>
      <c r="Q85" s="136">
        <v>72</v>
      </c>
      <c r="R85" s="136">
        <v>0</v>
      </c>
      <c r="S85" s="136">
        <v>72</v>
      </c>
      <c r="T85" s="136">
        <v>0</v>
      </c>
      <c r="U85" s="136">
        <v>72</v>
      </c>
      <c r="V85" s="136">
        <v>0</v>
      </c>
      <c r="W85" s="136">
        <v>36</v>
      </c>
      <c r="X85" s="182"/>
      <c r="Y85" s="182"/>
      <c r="Z85" s="182"/>
    </row>
    <row r="86" spans="1:26" ht="19.5" customHeight="1" x14ac:dyDescent="0.25">
      <c r="A86" s="125"/>
      <c r="B86" s="132" t="s">
        <v>36</v>
      </c>
      <c r="C86" s="146"/>
      <c r="D86" s="146"/>
      <c r="E86" s="146"/>
      <c r="F86" s="146"/>
      <c r="G86" s="146">
        <f>SUM(P86:W86)</f>
        <v>504</v>
      </c>
      <c r="H86" s="146"/>
      <c r="I86" s="146"/>
      <c r="J86" s="146"/>
      <c r="K86" s="146"/>
      <c r="L86" s="146"/>
      <c r="M86" s="146"/>
      <c r="N86" s="146"/>
      <c r="O86" s="146"/>
      <c r="P86" s="136">
        <f>P55+P62+P66+P71+P75+P81+P82+P83</f>
        <v>0</v>
      </c>
      <c r="Q86" s="136">
        <f t="shared" ref="Q86:W86" si="55">Q55+Q62+Q66+Q71+Q75+Q81+Q82+Q83</f>
        <v>0</v>
      </c>
      <c r="R86" s="136">
        <f t="shared" si="55"/>
        <v>0</v>
      </c>
      <c r="S86" s="136">
        <f t="shared" si="55"/>
        <v>144</v>
      </c>
      <c r="T86" s="136">
        <f t="shared" si="55"/>
        <v>0</v>
      </c>
      <c r="U86" s="136">
        <f t="shared" si="55"/>
        <v>216</v>
      </c>
      <c r="V86" s="136">
        <f t="shared" si="55"/>
        <v>72</v>
      </c>
      <c r="W86" s="136">
        <f t="shared" si="55"/>
        <v>72</v>
      </c>
      <c r="X86" s="182"/>
      <c r="Y86" s="182"/>
      <c r="Z86" s="182"/>
    </row>
    <row r="87" spans="1:26" ht="19.5" customHeight="1" x14ac:dyDescent="0.25">
      <c r="A87" s="125"/>
      <c r="B87" s="132" t="s">
        <v>111</v>
      </c>
      <c r="C87" s="146"/>
      <c r="D87" s="146"/>
      <c r="E87" s="146"/>
      <c r="F87" s="146"/>
      <c r="G87" s="146">
        <f>SUM(P87:W87)</f>
        <v>756</v>
      </c>
      <c r="H87" s="146"/>
      <c r="I87" s="146"/>
      <c r="J87" s="146"/>
      <c r="K87" s="146"/>
      <c r="L87" s="146"/>
      <c r="M87" s="146"/>
      <c r="N87" s="146"/>
      <c r="O87" s="146"/>
      <c r="P87" s="136">
        <f>P56+P63+P67+P72+P76</f>
        <v>0</v>
      </c>
      <c r="Q87" s="136">
        <f t="shared" ref="Q87:W87" si="56">Q56+Q63+Q67+Q72+Q76</f>
        <v>0</v>
      </c>
      <c r="R87" s="136">
        <f t="shared" si="56"/>
        <v>0</v>
      </c>
      <c r="S87" s="136">
        <f t="shared" si="56"/>
        <v>0</v>
      </c>
      <c r="T87" s="136">
        <f t="shared" si="56"/>
        <v>0</v>
      </c>
      <c r="U87" s="136">
        <f t="shared" si="56"/>
        <v>288</v>
      </c>
      <c r="V87" s="136">
        <f t="shared" si="56"/>
        <v>0</v>
      </c>
      <c r="W87" s="136">
        <f t="shared" si="56"/>
        <v>468</v>
      </c>
      <c r="X87" s="182"/>
      <c r="Y87" s="182"/>
      <c r="Z87" s="182"/>
    </row>
    <row r="88" spans="1:26" ht="19.5" customHeight="1" x14ac:dyDescent="0.25">
      <c r="A88" s="125"/>
      <c r="B88" s="132" t="s">
        <v>38</v>
      </c>
      <c r="C88" s="146"/>
      <c r="D88" s="146"/>
      <c r="E88" s="146"/>
      <c r="F88" s="146"/>
      <c r="G88" s="146">
        <f>G86+G87</f>
        <v>1260</v>
      </c>
      <c r="H88" s="146"/>
      <c r="I88" s="146"/>
      <c r="J88" s="146"/>
      <c r="K88" s="146"/>
      <c r="L88" s="146"/>
      <c r="M88" s="146"/>
      <c r="N88" s="146"/>
      <c r="O88" s="146"/>
      <c r="P88" s="136">
        <f>P86+P87</f>
        <v>0</v>
      </c>
      <c r="Q88" s="136">
        <f t="shared" ref="Q88:W88" si="57">Q86+Q87</f>
        <v>0</v>
      </c>
      <c r="R88" s="136">
        <f t="shared" si="57"/>
        <v>0</v>
      </c>
      <c r="S88" s="136">
        <f t="shared" si="57"/>
        <v>144</v>
      </c>
      <c r="T88" s="136">
        <f t="shared" si="57"/>
        <v>0</v>
      </c>
      <c r="U88" s="136">
        <f t="shared" si="57"/>
        <v>504</v>
      </c>
      <c r="V88" s="136">
        <f t="shared" si="57"/>
        <v>72</v>
      </c>
      <c r="W88" s="136">
        <f t="shared" si="57"/>
        <v>540</v>
      </c>
      <c r="X88" s="182"/>
      <c r="Y88" s="182"/>
      <c r="Z88" s="182"/>
    </row>
    <row r="89" spans="1:26" ht="19.5" customHeight="1" x14ac:dyDescent="0.25">
      <c r="A89" s="125"/>
      <c r="B89" s="132" t="s">
        <v>77</v>
      </c>
      <c r="C89" s="146"/>
      <c r="D89" s="146"/>
      <c r="E89" s="146"/>
      <c r="F89" s="146"/>
      <c r="G89" s="140">
        <v>36</v>
      </c>
      <c r="H89" s="140"/>
      <c r="I89" s="140"/>
      <c r="J89" s="140"/>
      <c r="K89" s="140"/>
      <c r="L89" s="140"/>
      <c r="M89" s="140"/>
      <c r="N89" s="140"/>
      <c r="O89" s="140"/>
      <c r="P89" s="147">
        <f t="shared" ref="P89:W89" si="58">P13/P8</f>
        <v>37</v>
      </c>
      <c r="Q89" s="147">
        <f t="shared" si="58"/>
        <v>36</v>
      </c>
      <c r="R89" s="147">
        <f t="shared" si="58"/>
        <v>36</v>
      </c>
      <c r="S89" s="147">
        <f t="shared" si="58"/>
        <v>36</v>
      </c>
      <c r="T89" s="147">
        <f t="shared" si="58"/>
        <v>36</v>
      </c>
      <c r="U89" s="147">
        <f t="shared" si="58"/>
        <v>36</v>
      </c>
      <c r="V89" s="147">
        <f t="shared" si="58"/>
        <v>36</v>
      </c>
      <c r="W89" s="147">
        <f t="shared" si="58"/>
        <v>36</v>
      </c>
      <c r="X89" s="182"/>
      <c r="Y89" s="182"/>
      <c r="Z89" s="182"/>
    </row>
    <row r="90" spans="1:26" ht="19.5" customHeight="1" x14ac:dyDescent="0.25">
      <c r="A90" s="135" t="s">
        <v>182</v>
      </c>
      <c r="B90" s="56" t="s">
        <v>4</v>
      </c>
      <c r="C90" s="136"/>
      <c r="D90" s="136"/>
      <c r="E90" s="136"/>
      <c r="F90" s="136"/>
      <c r="G90" s="146">
        <f>SUM(H90:W90)</f>
        <v>216</v>
      </c>
      <c r="H90" s="136"/>
      <c r="I90" s="136"/>
      <c r="J90" s="136"/>
      <c r="K90" s="136"/>
      <c r="L90" s="136"/>
      <c r="M90" s="136"/>
      <c r="N90" s="136"/>
      <c r="O90" s="136"/>
      <c r="P90" s="136"/>
      <c r="Q90" s="136"/>
      <c r="R90" s="136"/>
      <c r="S90" s="136"/>
      <c r="T90" s="136"/>
      <c r="U90" s="146"/>
      <c r="V90" s="146"/>
      <c r="W90" s="136">
        <f t="shared" ref="W90" si="59">6*36</f>
        <v>216</v>
      </c>
      <c r="X90" s="182"/>
      <c r="Y90" s="182"/>
      <c r="Z90" s="182"/>
    </row>
    <row r="91" spans="1:26" ht="23.25" customHeight="1" x14ac:dyDescent="0.25">
      <c r="A91" s="271" t="s">
        <v>40</v>
      </c>
      <c r="B91" s="271"/>
      <c r="C91" s="136"/>
      <c r="D91" s="136"/>
      <c r="E91" s="136"/>
      <c r="F91" s="136"/>
      <c r="G91" s="140">
        <f t="shared" ref="G91:O91" si="60">G13</f>
        <v>5957</v>
      </c>
      <c r="H91" s="137">
        <f t="shared" si="60"/>
        <v>92</v>
      </c>
      <c r="I91" s="137">
        <f t="shared" si="60"/>
        <v>4389</v>
      </c>
      <c r="J91" s="137">
        <f>J13</f>
        <v>4229</v>
      </c>
      <c r="K91" s="137">
        <f t="shared" si="60"/>
        <v>3082</v>
      </c>
      <c r="L91" s="137">
        <f t="shared" si="60"/>
        <v>88</v>
      </c>
      <c r="M91" s="137">
        <f t="shared" si="60"/>
        <v>1260</v>
      </c>
      <c r="N91" s="137">
        <f t="shared" si="60"/>
        <v>84</v>
      </c>
      <c r="O91" s="137">
        <f t="shared" si="60"/>
        <v>76</v>
      </c>
      <c r="P91" s="137">
        <f>P13</f>
        <v>629</v>
      </c>
      <c r="Q91" s="137">
        <f t="shared" ref="Q91:W91" si="61">Q13</f>
        <v>864</v>
      </c>
      <c r="R91" s="137">
        <f t="shared" si="61"/>
        <v>612</v>
      </c>
      <c r="S91" s="137">
        <f t="shared" si="61"/>
        <v>864</v>
      </c>
      <c r="T91" s="137">
        <f t="shared" si="61"/>
        <v>612</v>
      </c>
      <c r="U91" s="137">
        <f t="shared" si="61"/>
        <v>864</v>
      </c>
      <c r="V91" s="137">
        <f t="shared" si="61"/>
        <v>720</v>
      </c>
      <c r="W91" s="137">
        <f t="shared" si="61"/>
        <v>792</v>
      </c>
      <c r="X91" s="183"/>
      <c r="Y91" s="182"/>
      <c r="Z91" s="182"/>
    </row>
    <row r="92" spans="1:26" ht="23.25" customHeight="1" x14ac:dyDescent="0.25">
      <c r="A92" s="57"/>
      <c r="B92" s="58"/>
    </row>
    <row r="93" spans="1:26" ht="23.25" customHeight="1" x14ac:dyDescent="0.25">
      <c r="A93" s="57"/>
      <c r="B93" s="58"/>
    </row>
    <row r="94" spans="1:26" ht="35.25" customHeight="1" x14ac:dyDescent="0.25">
      <c r="A94" s="270"/>
      <c r="B94" s="270"/>
    </row>
    <row r="95" spans="1:26" ht="23.25" customHeight="1" x14ac:dyDescent="0.25">
      <c r="A95" s="60"/>
      <c r="B95" s="60"/>
    </row>
    <row r="96" spans="1:26" ht="23.25" customHeight="1" x14ac:dyDescent="0.25">
      <c r="B96" s="62"/>
    </row>
  </sheetData>
  <mergeCells count="45">
    <mergeCell ref="H2:O5"/>
    <mergeCell ref="R6:S6"/>
    <mergeCell ref="T6:U6"/>
    <mergeCell ref="I8:I11"/>
    <mergeCell ref="J9:J11"/>
    <mergeCell ref="K9:K11"/>
    <mergeCell ref="O9:O11"/>
    <mergeCell ref="M9:M11"/>
    <mergeCell ref="U10:U11"/>
    <mergeCell ref="T10:T11"/>
    <mergeCell ref="S10:S11"/>
    <mergeCell ref="P2:W5"/>
    <mergeCell ref="W10:W11"/>
    <mergeCell ref="X51:X83"/>
    <mergeCell ref="A94:B94"/>
    <mergeCell ref="P10:P11"/>
    <mergeCell ref="Q10:Q11"/>
    <mergeCell ref="R10:R11"/>
    <mergeCell ref="A91:B91"/>
    <mergeCell ref="H6:H11"/>
    <mergeCell ref="I6:O6"/>
    <mergeCell ref="N9:N11"/>
    <mergeCell ref="I7:O7"/>
    <mergeCell ref="J8:O8"/>
    <mergeCell ref="P6:Q6"/>
    <mergeCell ref="L9:L11"/>
    <mergeCell ref="F58:F61"/>
    <mergeCell ref="F69:F70"/>
    <mergeCell ref="F53:F54"/>
    <mergeCell ref="F39:F41"/>
    <mergeCell ref="D45:D46"/>
    <mergeCell ref="A1:Z1"/>
    <mergeCell ref="X2:X11"/>
    <mergeCell ref="Y2:Z9"/>
    <mergeCell ref="Y10:Y11"/>
    <mergeCell ref="Z10:Z11"/>
    <mergeCell ref="X14:Z28"/>
    <mergeCell ref="X30:X35"/>
    <mergeCell ref="X36:X50"/>
    <mergeCell ref="C2:F10"/>
    <mergeCell ref="V10:V11"/>
    <mergeCell ref="V6:W6"/>
    <mergeCell ref="A2:A11"/>
    <mergeCell ref="B2:B11"/>
    <mergeCell ref="G2:G11"/>
  </mergeCells>
  <phoneticPr fontId="14" type="noConversion"/>
  <pageMargins left="0" right="0" top="0" bottom="0" header="0" footer="0"/>
  <pageSetup paperSize="9" scale="42" fitToHeight="0" orientation="landscape" r:id="rId1"/>
  <rowBreaks count="1" manualBreakCount="1">
    <brk id="5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8"/>
  <sheetViews>
    <sheetView view="pageBreakPreview" zoomScale="130" zoomScaleNormal="100" zoomScaleSheetLayoutView="130" workbookViewId="0">
      <selection activeCell="C7" sqref="C7"/>
    </sheetView>
  </sheetViews>
  <sheetFormatPr defaultRowHeight="18" x14ac:dyDescent="0.25"/>
  <cols>
    <col min="1" max="1" width="5.42578125" style="7" customWidth="1"/>
    <col min="2" max="2" width="71.5703125" style="1" customWidth="1"/>
    <col min="3" max="16384" width="9.140625" style="1"/>
  </cols>
  <sheetData>
    <row r="1" spans="1:2" ht="51.75" customHeight="1" x14ac:dyDescent="0.25">
      <c r="A1" s="278" t="s">
        <v>81</v>
      </c>
      <c r="B1" s="278"/>
    </row>
    <row r="2" spans="1:2" x14ac:dyDescent="0.25">
      <c r="A2" s="4" t="s">
        <v>82</v>
      </c>
      <c r="B2" s="3" t="s">
        <v>44</v>
      </c>
    </row>
    <row r="3" spans="1:2" x14ac:dyDescent="0.25">
      <c r="A3" s="5">
        <v>1</v>
      </c>
      <c r="B3" s="65" t="s">
        <v>151</v>
      </c>
    </row>
    <row r="4" spans="1:2" x14ac:dyDescent="0.25">
      <c r="A4" s="5">
        <v>2</v>
      </c>
      <c r="B4" s="66" t="s">
        <v>152</v>
      </c>
    </row>
    <row r="5" spans="1:2" x14ac:dyDescent="0.25">
      <c r="A5" s="5">
        <v>3</v>
      </c>
      <c r="B5" s="66" t="s">
        <v>153</v>
      </c>
    </row>
    <row r="6" spans="1:2" x14ac:dyDescent="0.25">
      <c r="A6" s="5">
        <v>4</v>
      </c>
      <c r="B6" s="66" t="s">
        <v>154</v>
      </c>
    </row>
    <row r="7" spans="1:2" x14ac:dyDescent="0.25">
      <c r="A7" s="5">
        <v>5</v>
      </c>
      <c r="B7" s="66" t="s">
        <v>94</v>
      </c>
    </row>
    <row r="8" spans="1:2" x14ac:dyDescent="0.25">
      <c r="A8" s="5">
        <v>6</v>
      </c>
      <c r="B8" s="66" t="s">
        <v>155</v>
      </c>
    </row>
    <row r="9" spans="1:2" x14ac:dyDescent="0.25">
      <c r="A9" s="5">
        <v>7</v>
      </c>
      <c r="B9" s="67" t="s">
        <v>156</v>
      </c>
    </row>
    <row r="10" spans="1:2" x14ac:dyDescent="0.25">
      <c r="A10" s="5">
        <v>8</v>
      </c>
      <c r="B10" s="66" t="s">
        <v>157</v>
      </c>
    </row>
    <row r="11" spans="1:2" x14ac:dyDescent="0.25">
      <c r="A11" s="5">
        <v>9</v>
      </c>
      <c r="B11" s="66" t="s">
        <v>158</v>
      </c>
    </row>
    <row r="12" spans="1:2" ht="31.5" x14ac:dyDescent="0.25">
      <c r="A12" s="5">
        <v>10</v>
      </c>
      <c r="B12" s="66" t="s">
        <v>314</v>
      </c>
    </row>
    <row r="13" spans="1:2" x14ac:dyDescent="0.25">
      <c r="A13" s="5">
        <v>11</v>
      </c>
      <c r="B13" s="66" t="s">
        <v>315</v>
      </c>
    </row>
    <row r="14" spans="1:2" ht="31.5" x14ac:dyDescent="0.25">
      <c r="A14" s="5">
        <v>12</v>
      </c>
      <c r="B14" s="66" t="s">
        <v>159</v>
      </c>
    </row>
    <row r="15" spans="1:2" x14ac:dyDescent="0.25">
      <c r="A15" s="5">
        <v>13</v>
      </c>
      <c r="B15" s="66" t="s">
        <v>160</v>
      </c>
    </row>
    <row r="16" spans="1:2" x14ac:dyDescent="0.25">
      <c r="A16" s="5">
        <v>14</v>
      </c>
      <c r="B16" s="66" t="s">
        <v>161</v>
      </c>
    </row>
    <row r="17" spans="1:2" x14ac:dyDescent="0.25">
      <c r="A17" s="5">
        <v>15</v>
      </c>
      <c r="B17" s="66" t="s">
        <v>162</v>
      </c>
    </row>
    <row r="18" spans="1:2" x14ac:dyDescent="0.25">
      <c r="A18" s="5">
        <v>16</v>
      </c>
      <c r="B18" s="66" t="s">
        <v>163</v>
      </c>
    </row>
    <row r="19" spans="1:2" x14ac:dyDescent="0.25">
      <c r="A19" s="5">
        <v>17</v>
      </c>
      <c r="B19" s="66" t="s">
        <v>164</v>
      </c>
    </row>
    <row r="20" spans="1:2" x14ac:dyDescent="0.25">
      <c r="A20" s="5">
        <v>18</v>
      </c>
      <c r="B20" s="66" t="s">
        <v>165</v>
      </c>
    </row>
    <row r="21" spans="1:2" x14ac:dyDescent="0.25">
      <c r="A21" s="5">
        <v>19</v>
      </c>
      <c r="B21" s="66" t="s">
        <v>166</v>
      </c>
    </row>
    <row r="22" spans="1:2" x14ac:dyDescent="0.25">
      <c r="A22" s="5">
        <v>20</v>
      </c>
      <c r="B22" s="66" t="s">
        <v>167</v>
      </c>
    </row>
    <row r="23" spans="1:2" x14ac:dyDescent="0.25">
      <c r="A23" s="5">
        <v>21</v>
      </c>
      <c r="B23" s="66" t="s">
        <v>168</v>
      </c>
    </row>
    <row r="24" spans="1:2" x14ac:dyDescent="0.25">
      <c r="A24" s="5">
        <v>22</v>
      </c>
      <c r="B24" s="68" t="s">
        <v>169</v>
      </c>
    </row>
    <row r="25" spans="1:2" x14ac:dyDescent="0.25">
      <c r="A25" s="5"/>
      <c r="B25" s="69" t="s">
        <v>95</v>
      </c>
    </row>
    <row r="26" spans="1:2" x14ac:dyDescent="0.25">
      <c r="A26" s="6">
        <v>1</v>
      </c>
      <c r="B26" s="66" t="s">
        <v>170</v>
      </c>
    </row>
    <row r="27" spans="1:2" x14ac:dyDescent="0.25">
      <c r="A27" s="6">
        <v>2</v>
      </c>
      <c r="B27" s="66" t="s">
        <v>171</v>
      </c>
    </row>
    <row r="28" spans="1:2" x14ac:dyDescent="0.25">
      <c r="A28" s="6">
        <v>3</v>
      </c>
      <c r="B28" s="66" t="s">
        <v>155</v>
      </c>
    </row>
    <row r="29" spans="1:2" x14ac:dyDescent="0.25">
      <c r="A29" s="6">
        <v>4</v>
      </c>
      <c r="B29" s="66" t="s">
        <v>172</v>
      </c>
    </row>
    <row r="30" spans="1:2" x14ac:dyDescent="0.25">
      <c r="A30" s="6">
        <v>5</v>
      </c>
      <c r="B30" s="68" t="s">
        <v>156</v>
      </c>
    </row>
    <row r="31" spans="1:2" x14ac:dyDescent="0.25">
      <c r="A31" s="6"/>
      <c r="B31" s="65" t="s">
        <v>173</v>
      </c>
    </row>
    <row r="32" spans="1:2" x14ac:dyDescent="0.25">
      <c r="A32" s="6">
        <v>1</v>
      </c>
      <c r="B32" s="67" t="s">
        <v>174</v>
      </c>
    </row>
    <row r="33" spans="1:2" x14ac:dyDescent="0.25">
      <c r="A33" s="6"/>
      <c r="B33" s="70" t="s">
        <v>87</v>
      </c>
    </row>
    <row r="34" spans="1:2" x14ac:dyDescent="0.25">
      <c r="A34" s="6">
        <v>1</v>
      </c>
      <c r="B34" s="66" t="s">
        <v>175</v>
      </c>
    </row>
    <row r="35" spans="1:2" x14ac:dyDescent="0.25">
      <c r="A35" s="6">
        <v>2</v>
      </c>
      <c r="B35" s="66" t="s">
        <v>176</v>
      </c>
    </row>
    <row r="36" spans="1:2" x14ac:dyDescent="0.25">
      <c r="A36" s="6">
        <v>3</v>
      </c>
      <c r="B36" s="66" t="s">
        <v>177</v>
      </c>
    </row>
    <row r="37" spans="1:2" x14ac:dyDescent="0.25">
      <c r="B37" s="66"/>
    </row>
    <row r="38" spans="1:2" x14ac:dyDescent="0.25">
      <c r="B38" s="66"/>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13"/>
  <sheetViews>
    <sheetView view="pageBreakPreview" topLeftCell="A77" zoomScaleNormal="100" zoomScaleSheetLayoutView="100" workbookViewId="0">
      <selection activeCell="A75" sqref="A75:AB75"/>
    </sheetView>
  </sheetViews>
  <sheetFormatPr defaultColWidth="4.85546875" defaultRowHeight="18" x14ac:dyDescent="0.25"/>
  <cols>
    <col min="1" max="1" width="11.7109375" style="22" customWidth="1"/>
    <col min="2" max="2" width="4.85546875" style="22" hidden="1" customWidth="1"/>
    <col min="3" max="4" width="4.85546875" style="22"/>
    <col min="5" max="11" width="4.85546875" style="7"/>
    <col min="12" max="12" width="5.140625" style="7" bestFit="1" customWidth="1"/>
    <col min="13" max="16" width="4.85546875" style="7"/>
    <col min="17" max="27" width="11.140625" style="7" customWidth="1"/>
    <col min="28" max="28" width="9.140625" style="7" customWidth="1"/>
    <col min="29" max="16384" width="4.85546875" style="7"/>
  </cols>
  <sheetData>
    <row r="1" spans="1:28" s="102" customFormat="1" ht="17.25" customHeight="1" x14ac:dyDescent="0.25">
      <c r="A1" s="310" t="s">
        <v>83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row>
    <row r="2" spans="1:28" s="102" customFormat="1" ht="31.5" customHeight="1" x14ac:dyDescent="0.25">
      <c r="A2" s="343" t="s">
        <v>247</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row>
    <row r="3" spans="1:28" s="102" customFormat="1" ht="16.5" customHeight="1" x14ac:dyDescent="0.25">
      <c r="A3" s="343" t="s">
        <v>86</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row>
    <row r="4" spans="1:28" s="102" customFormat="1" ht="20.25" customHeight="1" x14ac:dyDescent="0.25">
      <c r="A4" s="343" t="s">
        <v>392</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row>
    <row r="5" spans="1:28" s="102" customFormat="1" ht="32.25" customHeight="1" x14ac:dyDescent="0.25">
      <c r="A5" s="343" t="s">
        <v>248</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row>
    <row r="6" spans="1:28" s="115" customFormat="1" ht="18" customHeight="1" x14ac:dyDescent="0.3">
      <c r="A6" s="346" t="s">
        <v>328</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row>
    <row r="7" spans="1:28" s="115" customFormat="1" ht="17.25" customHeight="1" x14ac:dyDescent="0.3">
      <c r="A7" s="346" t="s">
        <v>329</v>
      </c>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row>
    <row r="8" spans="1:28" s="115" customFormat="1" ht="18" customHeight="1" x14ac:dyDescent="0.3">
      <c r="A8" s="347" t="s">
        <v>350</v>
      </c>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row>
    <row r="9" spans="1:28" s="102" customFormat="1" ht="15.75" x14ac:dyDescent="0.25">
      <c r="A9" s="344" t="s">
        <v>249</v>
      </c>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row>
    <row r="10" spans="1:28" s="102" customFormat="1" ht="32.25" customHeight="1" x14ac:dyDescent="0.25">
      <c r="A10" s="343" t="s">
        <v>250</v>
      </c>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row>
    <row r="11" spans="1:28" s="102" customFormat="1" ht="31.5" customHeight="1" x14ac:dyDescent="0.25">
      <c r="A11" s="342" t="s">
        <v>311</v>
      </c>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row>
    <row r="12" spans="1:28" s="102" customFormat="1" ht="18" customHeight="1" x14ac:dyDescent="0.25">
      <c r="A12" s="342" t="s">
        <v>251</v>
      </c>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row>
    <row r="13" spans="1:28" s="102" customFormat="1" ht="33" customHeight="1" x14ac:dyDescent="0.25">
      <c r="A13" s="342" t="s">
        <v>312</v>
      </c>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row>
    <row r="14" spans="1:28" s="102" customFormat="1" ht="32.25" customHeight="1" x14ac:dyDescent="0.25">
      <c r="A14" s="342" t="s">
        <v>252</v>
      </c>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row>
    <row r="15" spans="1:28" s="102" customFormat="1" ht="33" customHeight="1" x14ac:dyDescent="0.25">
      <c r="A15" s="270" t="s">
        <v>253</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row>
    <row r="16" spans="1:28" s="102" customFormat="1" ht="35.25" customHeight="1" x14ac:dyDescent="0.25">
      <c r="A16" s="270" t="s">
        <v>254</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row>
    <row r="17" spans="1:28" s="342" customFormat="1" ht="15" customHeight="1" x14ac:dyDescent="0.25">
      <c r="A17" s="342" t="s">
        <v>255</v>
      </c>
    </row>
    <row r="18" spans="1:28" s="103" customFormat="1" ht="22.5" customHeight="1" x14ac:dyDescent="0.25">
      <c r="A18" s="310" t="s">
        <v>256</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row>
    <row r="19" spans="1:28" s="102" customFormat="1" ht="21" customHeight="1" x14ac:dyDescent="0.25">
      <c r="A19" s="345" t="s">
        <v>257</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row>
    <row r="20" spans="1:28" s="104" customFormat="1" ht="20.25" customHeight="1" x14ac:dyDescent="0.25">
      <c r="A20" s="345" t="s">
        <v>258</v>
      </c>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row>
    <row r="21" spans="1:28" s="103" customFormat="1" ht="18" customHeight="1" x14ac:dyDescent="0.25">
      <c r="A21" s="310" t="s">
        <v>259</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row>
    <row r="22" spans="1:28" s="102" customFormat="1" ht="63.75" customHeight="1" x14ac:dyDescent="0.25">
      <c r="A22" s="342" t="s">
        <v>260</v>
      </c>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row>
    <row r="23" spans="1:28" s="103" customFormat="1" ht="16.5" customHeight="1" x14ac:dyDescent="0.25">
      <c r="A23" s="310" t="s">
        <v>261</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row>
    <row r="24" spans="1:28" s="102" customFormat="1" ht="31.5" customHeight="1" x14ac:dyDescent="0.25">
      <c r="A24" s="342" t="s">
        <v>262</v>
      </c>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row>
    <row r="25" spans="1:28" s="102" customFormat="1" ht="16.5" customHeight="1" x14ac:dyDescent="0.25">
      <c r="A25" s="310" t="s">
        <v>263</v>
      </c>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row>
    <row r="26" spans="1:28" s="102" customFormat="1" ht="80.25" customHeight="1" x14ac:dyDescent="0.25">
      <c r="A26" s="342" t="s">
        <v>310</v>
      </c>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row>
    <row r="27" spans="1:28" s="103" customFormat="1" ht="18.75" customHeight="1" x14ac:dyDescent="0.25">
      <c r="A27" s="310" t="s">
        <v>264</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row>
    <row r="28" spans="1:28" s="102" customFormat="1" ht="81.75" customHeight="1" x14ac:dyDescent="0.25">
      <c r="A28" s="342" t="s">
        <v>341</v>
      </c>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row>
    <row r="29" spans="1:28" s="102" customFormat="1" ht="142.5" customHeight="1" x14ac:dyDescent="0.25">
      <c r="A29" s="342" t="s">
        <v>265</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row>
    <row r="30" spans="1:28" s="105" customFormat="1" ht="18" customHeight="1" x14ac:dyDescent="0.25">
      <c r="A30" s="350" t="s">
        <v>266</v>
      </c>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row>
    <row r="31" spans="1:28" s="105" customFormat="1" ht="17.25" customHeight="1" x14ac:dyDescent="0.25">
      <c r="A31" s="351" t="s">
        <v>267</v>
      </c>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row>
    <row r="32" spans="1:28" s="105" customFormat="1" ht="54" customHeight="1" x14ac:dyDescent="0.25">
      <c r="A32" s="270" t="s">
        <v>268</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row>
    <row r="33" spans="1:28" s="105" customFormat="1" ht="62.25" customHeight="1" x14ac:dyDescent="0.25">
      <c r="A33" s="270" t="s">
        <v>269</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row>
    <row r="34" spans="1:28" s="102" customFormat="1" ht="65.25" customHeight="1" x14ac:dyDescent="0.25">
      <c r="A34" s="342" t="s">
        <v>270</v>
      </c>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row>
    <row r="35" spans="1:28" s="103" customFormat="1" ht="16.5" customHeight="1" x14ac:dyDescent="0.25">
      <c r="A35" s="310" t="s">
        <v>271</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row>
    <row r="36" spans="1:28" s="102" customFormat="1" ht="96" customHeight="1" x14ac:dyDescent="0.25">
      <c r="A36" s="349" t="s">
        <v>340</v>
      </c>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row>
    <row r="37" spans="1:28" s="106" customFormat="1" ht="18" customHeight="1" x14ac:dyDescent="0.25">
      <c r="A37" s="310" t="s">
        <v>84</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row>
    <row r="38" spans="1:28" s="106" customFormat="1" ht="48" customHeight="1" x14ac:dyDescent="0.25">
      <c r="A38" s="342" t="s">
        <v>112</v>
      </c>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row>
    <row r="39" spans="1:28" s="106" customFormat="1" ht="177" customHeight="1" x14ac:dyDescent="0.25">
      <c r="A39" s="342" t="s">
        <v>313</v>
      </c>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row>
    <row r="40" spans="1:28" s="106" customFormat="1" ht="50.25" customHeight="1" x14ac:dyDescent="0.25">
      <c r="A40" s="342" t="s">
        <v>272</v>
      </c>
      <c r="B40" s="342"/>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row>
    <row r="41" spans="1:28" s="106" customFormat="1" ht="35.25" customHeight="1" x14ac:dyDescent="0.25">
      <c r="A41" s="342" t="s">
        <v>348</v>
      </c>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row>
    <row r="42" spans="1:28" s="106" customFormat="1" ht="18" customHeight="1" x14ac:dyDescent="0.25">
      <c r="A42" s="310" t="s">
        <v>85</v>
      </c>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row>
    <row r="43" spans="1:28" s="106" customFormat="1" ht="28.5" customHeight="1" x14ac:dyDescent="0.25">
      <c r="A43" s="340" t="s">
        <v>273</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row>
    <row r="44" spans="1:28" s="106" customFormat="1" ht="24" customHeight="1" x14ac:dyDescent="0.25">
      <c r="A44" s="352" t="s">
        <v>113</v>
      </c>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row>
    <row r="45" spans="1:28" s="106" customFormat="1" ht="98.25" customHeight="1" x14ac:dyDescent="0.25">
      <c r="A45" s="342" t="s">
        <v>435</v>
      </c>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row>
    <row r="46" spans="1:28" s="106" customFormat="1" ht="20.25" customHeight="1" x14ac:dyDescent="0.25">
      <c r="A46" s="342" t="s">
        <v>434</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row>
    <row r="47" spans="1:28" s="168" customFormat="1" ht="20.25" customHeight="1" x14ac:dyDescent="0.25">
      <c r="A47" s="311" t="s">
        <v>401</v>
      </c>
      <c r="B47" s="312"/>
      <c r="C47" s="312"/>
      <c r="D47" s="312"/>
      <c r="E47" s="312"/>
      <c r="F47" s="312"/>
      <c r="G47" s="312"/>
      <c r="H47" s="312"/>
      <c r="I47" s="312"/>
      <c r="J47" s="312"/>
      <c r="K47" s="312"/>
      <c r="L47" s="312"/>
      <c r="M47" s="312"/>
      <c r="N47" s="312"/>
      <c r="O47" s="312"/>
      <c r="P47" s="313"/>
      <c r="Q47" s="307" t="s">
        <v>114</v>
      </c>
      <c r="R47" s="307"/>
      <c r="S47" s="307"/>
      <c r="T47" s="307"/>
      <c r="U47" s="307"/>
      <c r="V47" s="307"/>
      <c r="W47" s="307"/>
      <c r="X47" s="307"/>
      <c r="Y47" s="307"/>
      <c r="Z47" s="307"/>
      <c r="AA47" s="307"/>
      <c r="AB47" s="307"/>
    </row>
    <row r="48" spans="1:28" s="168" customFormat="1" ht="20.25" customHeight="1" x14ac:dyDescent="0.25">
      <c r="A48" s="314"/>
      <c r="B48" s="315"/>
      <c r="C48" s="315"/>
      <c r="D48" s="315"/>
      <c r="E48" s="315"/>
      <c r="F48" s="315"/>
      <c r="G48" s="315"/>
      <c r="H48" s="315"/>
      <c r="I48" s="315"/>
      <c r="J48" s="315"/>
      <c r="K48" s="315"/>
      <c r="L48" s="315"/>
      <c r="M48" s="315"/>
      <c r="N48" s="315"/>
      <c r="O48" s="315"/>
      <c r="P48" s="316"/>
      <c r="Q48" s="320" t="s">
        <v>115</v>
      </c>
      <c r="R48" s="320"/>
      <c r="S48" s="320"/>
      <c r="T48" s="320"/>
      <c r="U48" s="320"/>
      <c r="V48" s="321" t="s">
        <v>116</v>
      </c>
      <c r="W48" s="321"/>
      <c r="X48" s="321"/>
      <c r="Y48" s="321"/>
      <c r="Z48" s="321"/>
      <c r="AA48" s="321"/>
      <c r="AB48" s="321"/>
    </row>
    <row r="49" spans="1:28" s="168" customFormat="1" ht="16.5" customHeight="1" x14ac:dyDescent="0.25">
      <c r="A49" s="317"/>
      <c r="B49" s="318"/>
      <c r="C49" s="318"/>
      <c r="D49" s="318"/>
      <c r="E49" s="318"/>
      <c r="F49" s="318"/>
      <c r="G49" s="318"/>
      <c r="H49" s="318"/>
      <c r="I49" s="318"/>
      <c r="J49" s="318"/>
      <c r="K49" s="318"/>
      <c r="L49" s="318"/>
      <c r="M49" s="318"/>
      <c r="N49" s="318"/>
      <c r="O49" s="318"/>
      <c r="P49" s="319"/>
      <c r="Q49" s="320"/>
      <c r="R49" s="320"/>
      <c r="S49" s="320"/>
      <c r="T49" s="320"/>
      <c r="U49" s="320"/>
      <c r="V49" s="185" t="s">
        <v>402</v>
      </c>
      <c r="W49" s="322" t="s">
        <v>403</v>
      </c>
      <c r="X49" s="322"/>
      <c r="Y49" s="307" t="s">
        <v>404</v>
      </c>
      <c r="Z49" s="307"/>
      <c r="AA49" s="307"/>
      <c r="AB49" s="307"/>
    </row>
    <row r="50" spans="1:28" s="168" customFormat="1" ht="17.25" customHeight="1" x14ac:dyDescent="0.25">
      <c r="A50" s="301" t="s">
        <v>405</v>
      </c>
      <c r="B50" s="302"/>
      <c r="C50" s="302"/>
      <c r="D50" s="302"/>
      <c r="E50" s="302"/>
      <c r="F50" s="302"/>
      <c r="G50" s="302"/>
      <c r="H50" s="302"/>
      <c r="I50" s="302"/>
      <c r="J50" s="302"/>
      <c r="K50" s="302"/>
      <c r="L50" s="302"/>
      <c r="M50" s="302"/>
      <c r="N50" s="302"/>
      <c r="O50" s="302"/>
      <c r="P50" s="323"/>
      <c r="Q50" s="265" t="s">
        <v>409</v>
      </c>
      <c r="R50" s="265"/>
      <c r="S50" s="265"/>
      <c r="T50" s="265"/>
      <c r="U50" s="265"/>
      <c r="V50" s="324">
        <f>W50+Y50</f>
        <v>4248</v>
      </c>
      <c r="W50" s="325">
        <v>2950</v>
      </c>
      <c r="X50" s="325"/>
      <c r="Y50" s="326">
        <v>1298</v>
      </c>
      <c r="Z50" s="327"/>
      <c r="AA50" s="327"/>
      <c r="AB50" s="328"/>
    </row>
    <row r="51" spans="1:28" s="168" customFormat="1" ht="16.5" customHeight="1" x14ac:dyDescent="0.25">
      <c r="A51" s="329" t="s">
        <v>406</v>
      </c>
      <c r="B51" s="329"/>
      <c r="C51" s="329"/>
      <c r="D51" s="329"/>
      <c r="E51" s="329"/>
      <c r="F51" s="329"/>
      <c r="G51" s="329"/>
      <c r="H51" s="329"/>
      <c r="I51" s="329"/>
      <c r="J51" s="329"/>
      <c r="K51" s="329"/>
      <c r="L51" s="329"/>
      <c r="M51" s="329"/>
      <c r="N51" s="329"/>
      <c r="O51" s="329"/>
      <c r="P51" s="329"/>
      <c r="Q51" s="265"/>
      <c r="R51" s="265"/>
      <c r="S51" s="265"/>
      <c r="T51" s="265"/>
      <c r="U51" s="265"/>
      <c r="V51" s="324"/>
      <c r="W51" s="330">
        <v>503</v>
      </c>
      <c r="X51" s="330"/>
      <c r="Y51" s="331">
        <v>0</v>
      </c>
      <c r="Z51" s="331"/>
      <c r="AA51" s="331"/>
      <c r="AB51" s="331"/>
    </row>
    <row r="52" spans="1:28" s="168" customFormat="1" ht="18" customHeight="1" x14ac:dyDescent="0.25">
      <c r="A52" s="329" t="s">
        <v>117</v>
      </c>
      <c r="B52" s="329"/>
      <c r="C52" s="329"/>
      <c r="D52" s="329"/>
      <c r="E52" s="329"/>
      <c r="F52" s="329"/>
      <c r="G52" s="329"/>
      <c r="H52" s="329"/>
      <c r="I52" s="329"/>
      <c r="J52" s="329"/>
      <c r="K52" s="329"/>
      <c r="L52" s="329"/>
      <c r="M52" s="329"/>
      <c r="N52" s="329"/>
      <c r="O52" s="329"/>
      <c r="P52" s="329"/>
      <c r="Q52" s="265"/>
      <c r="R52" s="265"/>
      <c r="S52" s="265"/>
      <c r="T52" s="265"/>
      <c r="U52" s="265"/>
      <c r="V52" s="324"/>
      <c r="W52" s="332">
        <v>768</v>
      </c>
      <c r="X52" s="332"/>
      <c r="Y52" s="333">
        <v>501</v>
      </c>
      <c r="Z52" s="334"/>
      <c r="AA52" s="334"/>
      <c r="AB52" s="335"/>
    </row>
    <row r="53" spans="1:28" s="168" customFormat="1" ht="16.5" customHeight="1" x14ac:dyDescent="0.25">
      <c r="A53" s="336" t="s">
        <v>35</v>
      </c>
      <c r="B53" s="336"/>
      <c r="C53" s="336"/>
      <c r="D53" s="336"/>
      <c r="E53" s="336"/>
      <c r="F53" s="336"/>
      <c r="G53" s="336"/>
      <c r="H53" s="336"/>
      <c r="I53" s="336"/>
      <c r="J53" s="336"/>
      <c r="K53" s="336"/>
      <c r="L53" s="336"/>
      <c r="M53" s="336"/>
      <c r="N53" s="336"/>
      <c r="O53" s="336"/>
      <c r="P53" s="336"/>
      <c r="Q53" s="265"/>
      <c r="R53" s="265"/>
      <c r="S53" s="265"/>
      <c r="T53" s="265"/>
      <c r="U53" s="265"/>
      <c r="V53" s="324"/>
      <c r="W53" s="332">
        <v>1631</v>
      </c>
      <c r="X53" s="332"/>
      <c r="Y53" s="333">
        <v>371</v>
      </c>
      <c r="Z53" s="334"/>
      <c r="AA53" s="334"/>
      <c r="AB53" s="335"/>
    </row>
    <row r="54" spans="1:28" s="168" customFormat="1" ht="18" customHeight="1" x14ac:dyDescent="0.25">
      <c r="A54" s="303" t="s">
        <v>407</v>
      </c>
      <c r="B54" s="304"/>
      <c r="C54" s="304"/>
      <c r="D54" s="304"/>
      <c r="E54" s="304"/>
      <c r="F54" s="304"/>
      <c r="G54" s="304"/>
      <c r="H54" s="304"/>
      <c r="I54" s="304"/>
      <c r="J54" s="304"/>
      <c r="K54" s="304"/>
      <c r="L54" s="304"/>
      <c r="M54" s="304"/>
      <c r="N54" s="304"/>
      <c r="O54" s="304"/>
      <c r="P54" s="305"/>
      <c r="Q54" s="265" t="s">
        <v>408</v>
      </c>
      <c r="R54" s="265"/>
      <c r="S54" s="265"/>
      <c r="T54" s="265"/>
      <c r="U54" s="265"/>
      <c r="V54" s="108"/>
      <c r="W54" s="306"/>
      <c r="X54" s="306"/>
      <c r="Y54" s="307"/>
      <c r="Z54" s="307"/>
      <c r="AA54" s="307"/>
      <c r="AB54" s="307"/>
    </row>
    <row r="55" spans="1:28" s="106" customFormat="1" ht="18" customHeight="1" x14ac:dyDescent="0.25">
      <c r="A55" s="284" t="s">
        <v>117</v>
      </c>
      <c r="B55" s="284"/>
      <c r="C55" s="284"/>
      <c r="D55" s="284"/>
      <c r="E55" s="284"/>
      <c r="F55" s="284"/>
      <c r="G55" s="284"/>
      <c r="H55" s="284"/>
      <c r="I55" s="284"/>
      <c r="J55" s="284"/>
      <c r="K55" s="284"/>
      <c r="L55" s="284"/>
      <c r="M55" s="284"/>
      <c r="N55" s="284"/>
      <c r="O55" s="284"/>
      <c r="P55" s="284"/>
      <c r="Q55" s="303" t="s">
        <v>336</v>
      </c>
      <c r="R55" s="304"/>
      <c r="S55" s="304"/>
      <c r="T55" s="304"/>
      <c r="U55" s="304"/>
      <c r="V55" s="304"/>
      <c r="W55" s="304"/>
      <c r="X55" s="304"/>
      <c r="Y55" s="304"/>
      <c r="Z55" s="304"/>
      <c r="AA55" s="305"/>
      <c r="AB55" s="107">
        <f>SUM(AB56:AB61)</f>
        <v>371</v>
      </c>
    </row>
    <row r="56" spans="1:28" s="106" customFormat="1" ht="33" customHeight="1" x14ac:dyDescent="0.25">
      <c r="A56" s="187" t="s">
        <v>129</v>
      </c>
      <c r="B56" s="188" t="s">
        <v>216</v>
      </c>
      <c r="C56" s="292" t="s">
        <v>216</v>
      </c>
      <c r="D56" s="293"/>
      <c r="E56" s="293"/>
      <c r="F56" s="293"/>
      <c r="G56" s="293"/>
      <c r="H56" s="293"/>
      <c r="I56" s="293"/>
      <c r="J56" s="293"/>
      <c r="K56" s="293"/>
      <c r="L56" s="293"/>
      <c r="M56" s="293"/>
      <c r="N56" s="293"/>
      <c r="O56" s="293"/>
      <c r="P56" s="294"/>
      <c r="Q56" s="295" t="s">
        <v>410</v>
      </c>
      <c r="R56" s="296"/>
      <c r="S56" s="296"/>
      <c r="T56" s="296"/>
      <c r="U56" s="296"/>
      <c r="V56" s="296"/>
      <c r="W56" s="296"/>
      <c r="X56" s="296"/>
      <c r="Y56" s="296"/>
      <c r="Z56" s="296"/>
      <c r="AA56" s="297"/>
      <c r="AB56" s="109">
        <v>72</v>
      </c>
    </row>
    <row r="57" spans="1:28" s="106" customFormat="1" ht="33" customHeight="1" x14ac:dyDescent="0.25">
      <c r="A57" s="187" t="s">
        <v>130</v>
      </c>
      <c r="B57" s="189" t="s">
        <v>316</v>
      </c>
      <c r="C57" s="337" t="s">
        <v>316</v>
      </c>
      <c r="D57" s="338"/>
      <c r="E57" s="338"/>
      <c r="F57" s="338"/>
      <c r="G57" s="338"/>
      <c r="H57" s="338"/>
      <c r="I57" s="338"/>
      <c r="J57" s="338"/>
      <c r="K57" s="338"/>
      <c r="L57" s="338"/>
      <c r="M57" s="338"/>
      <c r="N57" s="338"/>
      <c r="O57" s="338"/>
      <c r="P57" s="339"/>
      <c r="Q57" s="295" t="s">
        <v>411</v>
      </c>
      <c r="R57" s="296"/>
      <c r="S57" s="296"/>
      <c r="T57" s="296"/>
      <c r="U57" s="296"/>
      <c r="V57" s="296"/>
      <c r="W57" s="296"/>
      <c r="X57" s="296"/>
      <c r="Y57" s="296"/>
      <c r="Z57" s="296"/>
      <c r="AA57" s="297"/>
      <c r="AB57" s="109">
        <v>88</v>
      </c>
    </row>
    <row r="58" spans="1:28" s="106" customFormat="1" ht="32.25" customHeight="1" x14ac:dyDescent="0.25">
      <c r="A58" s="187" t="s">
        <v>208</v>
      </c>
      <c r="B58" s="190" t="s">
        <v>137</v>
      </c>
      <c r="C58" s="293" t="s">
        <v>137</v>
      </c>
      <c r="D58" s="293"/>
      <c r="E58" s="293"/>
      <c r="F58" s="293"/>
      <c r="G58" s="293"/>
      <c r="H58" s="293"/>
      <c r="I58" s="293"/>
      <c r="J58" s="293"/>
      <c r="K58" s="293"/>
      <c r="L58" s="293"/>
      <c r="M58" s="293"/>
      <c r="N58" s="293"/>
      <c r="O58" s="293"/>
      <c r="P58" s="294"/>
      <c r="Q58" s="295" t="s">
        <v>275</v>
      </c>
      <c r="R58" s="296"/>
      <c r="S58" s="296"/>
      <c r="T58" s="296"/>
      <c r="U58" s="296"/>
      <c r="V58" s="296"/>
      <c r="W58" s="296"/>
      <c r="X58" s="296"/>
      <c r="Y58" s="296"/>
      <c r="Z58" s="296"/>
      <c r="AA58" s="297"/>
      <c r="AB58" s="109">
        <v>72</v>
      </c>
    </row>
    <row r="59" spans="1:28" s="106" customFormat="1" ht="50.25" customHeight="1" x14ac:dyDescent="0.25">
      <c r="A59" s="187" t="s">
        <v>211</v>
      </c>
      <c r="B59" s="188" t="s">
        <v>213</v>
      </c>
      <c r="C59" s="292" t="s">
        <v>213</v>
      </c>
      <c r="D59" s="293"/>
      <c r="E59" s="293"/>
      <c r="F59" s="293"/>
      <c r="G59" s="293"/>
      <c r="H59" s="293"/>
      <c r="I59" s="293"/>
      <c r="J59" s="293"/>
      <c r="K59" s="293"/>
      <c r="L59" s="293"/>
      <c r="M59" s="293"/>
      <c r="N59" s="293"/>
      <c r="O59" s="293"/>
      <c r="P59" s="294"/>
      <c r="Q59" s="295" t="s">
        <v>276</v>
      </c>
      <c r="R59" s="296"/>
      <c r="S59" s="296"/>
      <c r="T59" s="296"/>
      <c r="U59" s="296"/>
      <c r="V59" s="296"/>
      <c r="W59" s="296"/>
      <c r="X59" s="296"/>
      <c r="Y59" s="296"/>
      <c r="Z59" s="296"/>
      <c r="AA59" s="297"/>
      <c r="AB59" s="109">
        <v>34</v>
      </c>
    </row>
    <row r="60" spans="1:28" s="168" customFormat="1" ht="33.75" customHeight="1" x14ac:dyDescent="0.25">
      <c r="A60" s="187" t="s">
        <v>214</v>
      </c>
      <c r="B60" s="188" t="s">
        <v>209</v>
      </c>
      <c r="C60" s="292" t="s">
        <v>209</v>
      </c>
      <c r="D60" s="293"/>
      <c r="E60" s="293"/>
      <c r="F60" s="293"/>
      <c r="G60" s="293"/>
      <c r="H60" s="293"/>
      <c r="I60" s="293"/>
      <c r="J60" s="293"/>
      <c r="K60" s="293"/>
      <c r="L60" s="293"/>
      <c r="M60" s="293"/>
      <c r="N60" s="293"/>
      <c r="O60" s="293"/>
      <c r="P60" s="294"/>
      <c r="Q60" s="295" t="s">
        <v>275</v>
      </c>
      <c r="R60" s="296"/>
      <c r="S60" s="296"/>
      <c r="T60" s="296"/>
      <c r="U60" s="296"/>
      <c r="V60" s="296"/>
      <c r="W60" s="296"/>
      <c r="X60" s="296"/>
      <c r="Y60" s="296"/>
      <c r="Z60" s="296"/>
      <c r="AA60" s="297"/>
      <c r="AB60" s="109">
        <v>51</v>
      </c>
    </row>
    <row r="61" spans="1:28" s="168" customFormat="1" ht="32.25" customHeight="1" x14ac:dyDescent="0.25">
      <c r="A61" s="187" t="s">
        <v>374</v>
      </c>
      <c r="B61" s="298" t="s">
        <v>131</v>
      </c>
      <c r="C61" s="299"/>
      <c r="D61" s="299"/>
      <c r="E61" s="299"/>
      <c r="F61" s="299"/>
      <c r="G61" s="299"/>
      <c r="H61" s="299"/>
      <c r="I61" s="299"/>
      <c r="J61" s="299"/>
      <c r="K61" s="299"/>
      <c r="L61" s="299"/>
      <c r="M61" s="299"/>
      <c r="N61" s="299"/>
      <c r="O61" s="299"/>
      <c r="P61" s="300"/>
      <c r="Q61" s="308" t="s">
        <v>274</v>
      </c>
      <c r="R61" s="309"/>
      <c r="S61" s="309"/>
      <c r="T61" s="309"/>
      <c r="U61" s="309"/>
      <c r="V61" s="309"/>
      <c r="W61" s="309"/>
      <c r="X61" s="309"/>
      <c r="Y61" s="309"/>
      <c r="Z61" s="309"/>
      <c r="AA61" s="309"/>
      <c r="AB61" s="191">
        <v>54</v>
      </c>
    </row>
    <row r="62" spans="1:28" s="129" customFormat="1" ht="17.25" customHeight="1" x14ac:dyDescent="0.25">
      <c r="A62" s="361" t="s">
        <v>35</v>
      </c>
      <c r="B62" s="361"/>
      <c r="C62" s="361"/>
      <c r="D62" s="361"/>
      <c r="E62" s="361"/>
      <c r="F62" s="361"/>
      <c r="G62" s="361"/>
      <c r="H62" s="361"/>
      <c r="I62" s="361"/>
      <c r="J62" s="361"/>
      <c r="K62" s="361"/>
      <c r="L62" s="361"/>
      <c r="M62" s="361"/>
      <c r="N62" s="361"/>
      <c r="O62" s="361"/>
      <c r="P62" s="361"/>
      <c r="Q62" s="301" t="s">
        <v>336</v>
      </c>
      <c r="R62" s="302"/>
      <c r="S62" s="302"/>
      <c r="T62" s="302"/>
      <c r="U62" s="302"/>
      <c r="V62" s="302"/>
      <c r="W62" s="302"/>
      <c r="X62" s="302"/>
      <c r="Y62" s="302"/>
      <c r="Z62" s="302"/>
      <c r="AA62" s="302"/>
      <c r="AB62" s="186">
        <v>459</v>
      </c>
    </row>
    <row r="63" spans="1:28" s="129" customFormat="1" ht="46.5" customHeight="1" x14ac:dyDescent="0.25">
      <c r="A63" s="149" t="s">
        <v>419</v>
      </c>
      <c r="B63" s="362" t="s">
        <v>179</v>
      </c>
      <c r="C63" s="362"/>
      <c r="D63" s="362"/>
      <c r="E63" s="362"/>
      <c r="F63" s="362"/>
      <c r="G63" s="362"/>
      <c r="H63" s="362"/>
      <c r="I63" s="362"/>
      <c r="J63" s="362"/>
      <c r="K63" s="362"/>
      <c r="L63" s="362"/>
      <c r="M63" s="362"/>
      <c r="N63" s="362"/>
      <c r="O63" s="362"/>
      <c r="P63" s="362"/>
      <c r="Q63" s="295" t="s">
        <v>334</v>
      </c>
      <c r="R63" s="296"/>
      <c r="S63" s="296"/>
      <c r="T63" s="296"/>
      <c r="U63" s="296"/>
      <c r="V63" s="296"/>
      <c r="W63" s="296"/>
      <c r="X63" s="296"/>
      <c r="Y63" s="296"/>
      <c r="Z63" s="296"/>
      <c r="AA63" s="297"/>
      <c r="AB63" s="109" t="s">
        <v>422</v>
      </c>
    </row>
    <row r="64" spans="1:28" s="129" customFormat="1" ht="46.5" customHeight="1" x14ac:dyDescent="0.25">
      <c r="A64" s="149" t="s">
        <v>421</v>
      </c>
      <c r="B64" s="362" t="s">
        <v>181</v>
      </c>
      <c r="C64" s="362"/>
      <c r="D64" s="362"/>
      <c r="E64" s="362"/>
      <c r="F64" s="362"/>
      <c r="G64" s="362"/>
      <c r="H64" s="362"/>
      <c r="I64" s="362"/>
      <c r="J64" s="362"/>
      <c r="K64" s="362"/>
      <c r="L64" s="362"/>
      <c r="M64" s="362"/>
      <c r="N64" s="362"/>
      <c r="O64" s="362"/>
      <c r="P64" s="362"/>
      <c r="Q64" s="295" t="s">
        <v>335</v>
      </c>
      <c r="R64" s="296"/>
      <c r="S64" s="296"/>
      <c r="T64" s="296"/>
      <c r="U64" s="296"/>
      <c r="V64" s="296"/>
      <c r="W64" s="296"/>
      <c r="X64" s="296"/>
      <c r="Y64" s="296"/>
      <c r="Z64" s="296"/>
      <c r="AA64" s="297"/>
      <c r="AB64" s="109" t="s">
        <v>422</v>
      </c>
    </row>
    <row r="65" spans="1:28" s="129" customFormat="1" ht="48" customHeight="1" x14ac:dyDescent="0.25">
      <c r="A65" s="358" t="s">
        <v>420</v>
      </c>
      <c r="B65" s="359"/>
      <c r="C65" s="360" t="s">
        <v>360</v>
      </c>
      <c r="D65" s="360"/>
      <c r="E65" s="360"/>
      <c r="F65" s="360"/>
      <c r="G65" s="360"/>
      <c r="H65" s="360"/>
      <c r="I65" s="360"/>
      <c r="J65" s="360"/>
      <c r="K65" s="360"/>
      <c r="L65" s="360"/>
      <c r="M65" s="360"/>
      <c r="N65" s="360"/>
      <c r="O65" s="360"/>
      <c r="P65" s="360"/>
      <c r="Q65" s="356" t="s">
        <v>361</v>
      </c>
      <c r="R65" s="357"/>
      <c r="S65" s="357"/>
      <c r="T65" s="357"/>
      <c r="U65" s="357"/>
      <c r="V65" s="357"/>
      <c r="W65" s="357"/>
      <c r="X65" s="357"/>
      <c r="Y65" s="357"/>
      <c r="Z65" s="357"/>
      <c r="AA65" s="357"/>
      <c r="AB65" s="148" t="s">
        <v>433</v>
      </c>
    </row>
    <row r="66" spans="1:28" s="168" customFormat="1" ht="21" customHeight="1" x14ac:dyDescent="0.25">
      <c r="A66" s="288" t="s">
        <v>412</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90"/>
    </row>
    <row r="67" spans="1:28" s="168" customFormat="1" ht="21" customHeight="1" x14ac:dyDescent="0.25">
      <c r="A67" s="291" t="s">
        <v>413</v>
      </c>
      <c r="B67" s="291"/>
      <c r="C67" s="291"/>
      <c r="D67" s="291"/>
      <c r="E67" s="291"/>
      <c r="F67" s="291"/>
      <c r="G67" s="291"/>
      <c r="H67" s="291"/>
      <c r="I67" s="291"/>
      <c r="J67" s="291"/>
      <c r="K67" s="291"/>
      <c r="L67" s="291"/>
      <c r="M67" s="291"/>
      <c r="N67" s="291"/>
      <c r="O67" s="291"/>
      <c r="P67" s="291"/>
      <c r="Q67" s="291" t="s">
        <v>414</v>
      </c>
      <c r="R67" s="291"/>
      <c r="S67" s="291"/>
      <c r="T67" s="291"/>
      <c r="U67" s="291"/>
      <c r="V67" s="291" t="s">
        <v>415</v>
      </c>
      <c r="W67" s="291"/>
      <c r="X67" s="291"/>
      <c r="Y67" s="291"/>
      <c r="Z67" s="291"/>
      <c r="AA67" s="291"/>
      <c r="AB67" s="291"/>
    </row>
    <row r="68" spans="1:28" s="168" customFormat="1" ht="21" customHeight="1" x14ac:dyDescent="0.25">
      <c r="A68" s="291"/>
      <c r="B68" s="291"/>
      <c r="C68" s="291"/>
      <c r="D68" s="291"/>
      <c r="E68" s="291"/>
      <c r="F68" s="291"/>
      <c r="G68" s="291"/>
      <c r="H68" s="291"/>
      <c r="I68" s="291"/>
      <c r="J68" s="291"/>
      <c r="K68" s="291"/>
      <c r="L68" s="291"/>
      <c r="M68" s="291"/>
      <c r="N68" s="291"/>
      <c r="O68" s="291"/>
      <c r="P68" s="291"/>
      <c r="Q68" s="291"/>
      <c r="R68" s="291"/>
      <c r="S68" s="291"/>
      <c r="T68" s="291"/>
      <c r="U68" s="291"/>
      <c r="V68" s="291" t="s">
        <v>403</v>
      </c>
      <c r="W68" s="291"/>
      <c r="X68" s="291"/>
      <c r="Y68" s="291" t="s">
        <v>404</v>
      </c>
      <c r="Z68" s="291"/>
      <c r="AA68" s="291"/>
      <c r="AB68" s="291"/>
    </row>
    <row r="69" spans="1:28" s="168" customFormat="1" ht="15.75" customHeight="1" x14ac:dyDescent="0.25">
      <c r="A69" s="284" t="s">
        <v>416</v>
      </c>
      <c r="B69" s="284"/>
      <c r="C69" s="284"/>
      <c r="D69" s="284"/>
      <c r="E69" s="284"/>
      <c r="F69" s="284"/>
      <c r="G69" s="284"/>
      <c r="H69" s="284"/>
      <c r="I69" s="284"/>
      <c r="J69" s="284"/>
      <c r="K69" s="284"/>
      <c r="L69" s="284"/>
      <c r="M69" s="284"/>
      <c r="N69" s="284"/>
      <c r="O69" s="284"/>
      <c r="P69" s="284"/>
      <c r="Q69" s="280">
        <v>1476</v>
      </c>
      <c r="R69" s="280"/>
      <c r="S69" s="280"/>
      <c r="T69" s="280"/>
      <c r="U69" s="280"/>
      <c r="V69" s="281">
        <v>1476</v>
      </c>
      <c r="W69" s="281"/>
      <c r="X69" s="281"/>
      <c r="Y69" s="283">
        <v>0</v>
      </c>
      <c r="Z69" s="283"/>
      <c r="AA69" s="283"/>
      <c r="AB69" s="283"/>
    </row>
    <row r="70" spans="1:28" s="168" customFormat="1" ht="18" customHeight="1" x14ac:dyDescent="0.25">
      <c r="A70" s="279" t="s">
        <v>405</v>
      </c>
      <c r="B70" s="279"/>
      <c r="C70" s="279"/>
      <c r="D70" s="279"/>
      <c r="E70" s="279"/>
      <c r="F70" s="279"/>
      <c r="G70" s="279"/>
      <c r="H70" s="279"/>
      <c r="I70" s="279"/>
      <c r="J70" s="279"/>
      <c r="K70" s="279"/>
      <c r="L70" s="279"/>
      <c r="M70" s="279"/>
      <c r="N70" s="279"/>
      <c r="O70" s="279"/>
      <c r="P70" s="279"/>
      <c r="Q70" s="280">
        <v>4248</v>
      </c>
      <c r="R70" s="280"/>
      <c r="S70" s="280"/>
      <c r="T70" s="280"/>
      <c r="U70" s="280"/>
      <c r="V70" s="281">
        <f>W50</f>
        <v>2950</v>
      </c>
      <c r="W70" s="281"/>
      <c r="X70" s="281"/>
      <c r="Y70" s="282">
        <f>Y50</f>
        <v>1298</v>
      </c>
      <c r="Z70" s="283"/>
      <c r="AA70" s="283"/>
      <c r="AB70" s="283"/>
    </row>
    <row r="71" spans="1:28" s="168" customFormat="1" ht="17.25" customHeight="1" x14ac:dyDescent="0.25">
      <c r="A71" s="284" t="s">
        <v>417</v>
      </c>
      <c r="B71" s="284"/>
      <c r="C71" s="284"/>
      <c r="D71" s="284"/>
      <c r="E71" s="284"/>
      <c r="F71" s="284"/>
      <c r="G71" s="284"/>
      <c r="H71" s="284"/>
      <c r="I71" s="284"/>
      <c r="J71" s="284"/>
      <c r="K71" s="284"/>
      <c r="L71" s="284"/>
      <c r="M71" s="284"/>
      <c r="N71" s="284"/>
      <c r="O71" s="284"/>
      <c r="P71" s="284"/>
      <c r="Q71" s="285">
        <v>216</v>
      </c>
      <c r="R71" s="286"/>
      <c r="S71" s="286"/>
      <c r="T71" s="286"/>
      <c r="U71" s="287"/>
      <c r="V71" s="281">
        <v>216</v>
      </c>
      <c r="W71" s="281"/>
      <c r="X71" s="281"/>
      <c r="Y71" s="283">
        <v>0</v>
      </c>
      <c r="Z71" s="283"/>
      <c r="AA71" s="283"/>
      <c r="AB71" s="283"/>
    </row>
    <row r="72" spans="1:28" s="168" customFormat="1" ht="18" customHeight="1" x14ac:dyDescent="0.25">
      <c r="A72" s="284" t="s">
        <v>418</v>
      </c>
      <c r="B72" s="284"/>
      <c r="C72" s="284"/>
      <c r="D72" s="284"/>
      <c r="E72" s="284"/>
      <c r="F72" s="284"/>
      <c r="G72" s="284"/>
      <c r="H72" s="284"/>
      <c r="I72" s="284"/>
      <c r="J72" s="284"/>
      <c r="K72" s="284"/>
      <c r="L72" s="284"/>
      <c r="M72" s="284"/>
      <c r="N72" s="284"/>
      <c r="O72" s="284"/>
      <c r="P72" s="284"/>
      <c r="Q72" s="285">
        <f>Q69+Q70+Q71</f>
        <v>5940</v>
      </c>
      <c r="R72" s="286"/>
      <c r="S72" s="286"/>
      <c r="T72" s="286"/>
      <c r="U72" s="287"/>
      <c r="V72" s="282">
        <f>V69+V70+V71+Y70</f>
        <v>5940</v>
      </c>
      <c r="W72" s="282"/>
      <c r="X72" s="282"/>
      <c r="Y72" s="282"/>
      <c r="Z72" s="282"/>
      <c r="AA72" s="282"/>
      <c r="AB72" s="282"/>
    </row>
    <row r="73" spans="1:28" s="129" customFormat="1" ht="48.75" customHeight="1" x14ac:dyDescent="0.25">
      <c r="A73" s="329" t="s">
        <v>436</v>
      </c>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row>
    <row r="74" spans="1:28" s="106" customFormat="1" ht="27" customHeight="1" x14ac:dyDescent="0.25">
      <c r="A74" s="340" t="s">
        <v>277</v>
      </c>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row>
    <row r="75" spans="1:28" s="106" customFormat="1" ht="21.75" customHeight="1" x14ac:dyDescent="0.25">
      <c r="A75" s="341" t="s">
        <v>118</v>
      </c>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row>
    <row r="76" spans="1:28" s="106" customFormat="1" ht="20.25" customHeight="1" x14ac:dyDescent="0.25">
      <c r="A76" s="310" t="s">
        <v>278</v>
      </c>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row>
    <row r="77" spans="1:28" s="106" customFormat="1" ht="35.25" customHeight="1" x14ac:dyDescent="0.25">
      <c r="A77" s="342" t="s">
        <v>279</v>
      </c>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row>
    <row r="78" spans="1:28" s="106" customFormat="1" ht="27.75" customHeight="1" x14ac:dyDescent="0.25">
      <c r="A78" s="310" t="s">
        <v>280</v>
      </c>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row>
    <row r="79" spans="1:28" s="106" customFormat="1" ht="80.25" customHeight="1" x14ac:dyDescent="0.25">
      <c r="A79" s="342" t="s">
        <v>424</v>
      </c>
      <c r="B79" s="342"/>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row>
    <row r="80" spans="1:28" s="106" customFormat="1" ht="47.25" customHeight="1" x14ac:dyDescent="0.25">
      <c r="A80" s="342" t="s">
        <v>425</v>
      </c>
      <c r="B80" s="342"/>
      <c r="C80" s="342"/>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row>
    <row r="81" spans="1:28" s="106" customFormat="1" ht="63" customHeight="1" x14ac:dyDescent="0.25">
      <c r="A81" s="342" t="s">
        <v>423</v>
      </c>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row>
    <row r="82" spans="1:28" s="106" customFormat="1" ht="27.75" customHeight="1" x14ac:dyDescent="0.25">
      <c r="A82" s="310" t="s">
        <v>281</v>
      </c>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row>
    <row r="83" spans="1:28" s="110" customFormat="1" ht="50.25" customHeight="1" x14ac:dyDescent="0.25">
      <c r="A83" s="342" t="s">
        <v>337</v>
      </c>
      <c r="B83" s="342"/>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row>
    <row r="84" spans="1:28" s="110" customFormat="1" ht="14.25" customHeight="1" x14ac:dyDescent="0.25">
      <c r="A84" s="340" t="s">
        <v>282</v>
      </c>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row>
    <row r="85" spans="1:28" s="106" customFormat="1" ht="18.75" customHeight="1" x14ac:dyDescent="0.25">
      <c r="A85" s="354" t="s">
        <v>355</v>
      </c>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row>
    <row r="86" spans="1:28" s="106" customFormat="1" ht="45" customHeight="1" x14ac:dyDescent="0.25">
      <c r="A86" s="353" t="s">
        <v>283</v>
      </c>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row>
    <row r="87" spans="1:28" s="106" customFormat="1" ht="65.25" customHeight="1" x14ac:dyDescent="0.25">
      <c r="A87" s="353" t="s">
        <v>284</v>
      </c>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row>
    <row r="88" spans="1:28" s="106" customFormat="1" ht="51.75" customHeight="1" x14ac:dyDescent="0.25">
      <c r="A88" s="353" t="s">
        <v>285</v>
      </c>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row>
    <row r="89" spans="1:28" s="106" customFormat="1" ht="23.25" customHeight="1" x14ac:dyDescent="0.25">
      <c r="A89" s="353" t="s">
        <v>286</v>
      </c>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row>
    <row r="90" spans="1:28" s="106" customFormat="1" ht="30" customHeight="1" x14ac:dyDescent="0.25">
      <c r="A90" s="353" t="s">
        <v>287</v>
      </c>
      <c r="B90" s="353"/>
      <c r="C90" s="353"/>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row>
    <row r="91" spans="1:28" s="106" customFormat="1" ht="30.75" customHeight="1" x14ac:dyDescent="0.25">
      <c r="A91" s="353" t="s">
        <v>288</v>
      </c>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row>
    <row r="92" spans="1:28" s="106" customFormat="1" ht="36" customHeight="1" x14ac:dyDescent="0.25">
      <c r="A92" s="353" t="s">
        <v>289</v>
      </c>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row>
    <row r="93" spans="1:28" s="106" customFormat="1" ht="30.75" customHeight="1" x14ac:dyDescent="0.25">
      <c r="A93" s="353" t="s">
        <v>290</v>
      </c>
      <c r="B93" s="353"/>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c r="AB93" s="353"/>
    </row>
    <row r="94" spans="1:28" s="106" customFormat="1" ht="60.75" customHeight="1" x14ac:dyDescent="0.25">
      <c r="A94" s="353" t="s">
        <v>291</v>
      </c>
      <c r="B94" s="353"/>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c r="AA94" s="353"/>
      <c r="AB94" s="353"/>
    </row>
    <row r="95" spans="1:28" s="106" customFormat="1" ht="35.25" customHeight="1" x14ac:dyDescent="0.25">
      <c r="A95" s="353" t="s">
        <v>292</v>
      </c>
      <c r="B95" s="353"/>
      <c r="C95" s="353"/>
      <c r="D95" s="353"/>
      <c r="E95" s="353"/>
      <c r="F95" s="353"/>
      <c r="G95" s="353"/>
      <c r="H95" s="353"/>
      <c r="I95" s="353"/>
      <c r="J95" s="353"/>
      <c r="K95" s="353"/>
      <c r="L95" s="353"/>
      <c r="M95" s="353"/>
      <c r="N95" s="353"/>
      <c r="O95" s="353"/>
      <c r="P95" s="353"/>
      <c r="Q95" s="353"/>
      <c r="R95" s="353"/>
      <c r="S95" s="353"/>
      <c r="T95" s="353"/>
      <c r="U95" s="353"/>
      <c r="V95" s="353"/>
      <c r="W95" s="353"/>
      <c r="X95" s="353"/>
      <c r="Y95" s="353"/>
      <c r="Z95" s="353"/>
      <c r="AA95" s="353"/>
      <c r="AB95" s="353"/>
    </row>
    <row r="96" spans="1:28" s="106" customFormat="1" ht="29.25" customHeight="1" x14ac:dyDescent="0.25">
      <c r="A96" s="353" t="s">
        <v>293</v>
      </c>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row>
    <row r="97" spans="1:28" s="106" customFormat="1" ht="45" customHeight="1" x14ac:dyDescent="0.25">
      <c r="A97" s="353" t="s">
        <v>294</v>
      </c>
      <c r="B97" s="353"/>
      <c r="C97" s="353"/>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row>
    <row r="98" spans="1:28" s="106" customFormat="1" ht="24" customHeight="1" x14ac:dyDescent="0.25">
      <c r="A98" s="353" t="s">
        <v>295</v>
      </c>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c r="Z98" s="353"/>
      <c r="AA98" s="353"/>
      <c r="AB98" s="353"/>
    </row>
    <row r="99" spans="1:28" s="106" customFormat="1" ht="18.75" customHeight="1" x14ac:dyDescent="0.25">
      <c r="A99" s="353" t="s">
        <v>296</v>
      </c>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c r="AA99" s="353"/>
      <c r="AB99" s="353"/>
    </row>
    <row r="100" spans="1:28" s="106" customFormat="1" ht="29.25" customHeight="1" x14ac:dyDescent="0.25">
      <c r="A100" s="353" t="s">
        <v>297</v>
      </c>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row>
    <row r="101" spans="1:28" s="106" customFormat="1" ht="29.25" customHeight="1" x14ac:dyDescent="0.25">
      <c r="A101" s="353" t="s">
        <v>298</v>
      </c>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row>
    <row r="102" spans="1:28" s="106" customFormat="1" ht="28.5" customHeight="1" x14ac:dyDescent="0.25">
      <c r="A102" s="353" t="s">
        <v>299</v>
      </c>
      <c r="B102" s="353"/>
      <c r="C102" s="353"/>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row>
    <row r="103" spans="1:28" s="106" customFormat="1" ht="32.25" customHeight="1" x14ac:dyDescent="0.25">
      <c r="A103" s="353" t="s">
        <v>300</v>
      </c>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row>
    <row r="104" spans="1:28" s="106" customFormat="1" ht="32.25" customHeight="1" x14ac:dyDescent="0.25">
      <c r="A104" s="353" t="s">
        <v>301</v>
      </c>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3"/>
      <c r="AB104" s="353"/>
    </row>
    <row r="105" spans="1:28" s="106" customFormat="1" ht="27.75" customHeight="1" x14ac:dyDescent="0.25">
      <c r="A105" s="353" t="s">
        <v>302</v>
      </c>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c r="AB105" s="353"/>
    </row>
    <row r="106" spans="1:28" s="106" customFormat="1" ht="33" customHeight="1" x14ac:dyDescent="0.25">
      <c r="A106" s="353" t="s">
        <v>303</v>
      </c>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row>
    <row r="107" spans="1:28" s="106" customFormat="1" ht="45.75" customHeight="1" x14ac:dyDescent="0.25">
      <c r="A107" s="353" t="s">
        <v>304</v>
      </c>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c r="AB107" s="353"/>
    </row>
    <row r="108" spans="1:28" s="106" customFormat="1" ht="18.75" customHeight="1" x14ac:dyDescent="0.25">
      <c r="A108" s="354"/>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row>
    <row r="109" spans="1:28" s="106" customFormat="1" ht="15.75" x14ac:dyDescent="0.25">
      <c r="A109" s="354" t="s">
        <v>307</v>
      </c>
      <c r="B109" s="363"/>
      <c r="C109" s="363"/>
      <c r="D109" s="363"/>
      <c r="E109" s="363"/>
      <c r="F109" s="363"/>
      <c r="G109" s="363"/>
      <c r="H109" s="363"/>
      <c r="I109" s="363"/>
      <c r="J109" s="363"/>
      <c r="K109" s="363"/>
      <c r="L109" s="363"/>
      <c r="M109" s="363"/>
      <c r="N109" s="363"/>
      <c r="O109" s="57"/>
      <c r="P109" s="57"/>
      <c r="Q109" s="57"/>
      <c r="R109" s="57"/>
      <c r="S109" s="57"/>
      <c r="T109" s="57"/>
    </row>
    <row r="110" spans="1:28" s="106" customFormat="1" ht="15.75" x14ac:dyDescent="0.25">
      <c r="A110" s="111" t="s">
        <v>308</v>
      </c>
      <c r="B110" s="368" t="s">
        <v>305</v>
      </c>
      <c r="C110" s="368"/>
      <c r="D110" s="368"/>
      <c r="E110" s="368"/>
      <c r="F110" s="368"/>
      <c r="G110" s="368"/>
      <c r="H110" s="368"/>
      <c r="I110" s="368"/>
      <c r="J110" s="102"/>
      <c r="K110" s="102"/>
      <c r="L110" s="102"/>
      <c r="M110" s="133" t="s">
        <v>120</v>
      </c>
      <c r="N110" s="364">
        <v>46921</v>
      </c>
      <c r="O110" s="364"/>
      <c r="P110" s="364"/>
      <c r="Q110" s="151" t="s">
        <v>339</v>
      </c>
      <c r="R110" s="155">
        <v>46927</v>
      </c>
      <c r="S110" s="153"/>
      <c r="T110" s="57"/>
    </row>
    <row r="111" spans="1:28" s="106" customFormat="1" ht="15.75" x14ac:dyDescent="0.25">
      <c r="A111" s="112" t="s">
        <v>309</v>
      </c>
      <c r="B111" s="128" t="s">
        <v>119</v>
      </c>
      <c r="C111" s="369" t="s">
        <v>338</v>
      </c>
      <c r="D111" s="369"/>
      <c r="E111" s="369"/>
      <c r="F111" s="369"/>
      <c r="G111" s="369"/>
      <c r="H111" s="369"/>
      <c r="I111" s="369"/>
      <c r="J111" s="61"/>
      <c r="K111" s="61"/>
      <c r="L111" s="57"/>
      <c r="M111" s="57"/>
      <c r="N111" s="57"/>
      <c r="O111" s="57"/>
      <c r="P111" s="57"/>
      <c r="Q111" s="150"/>
      <c r="R111" s="126"/>
      <c r="S111" s="126"/>
      <c r="T111" s="57"/>
    </row>
    <row r="112" spans="1:28" s="106" customFormat="1" ht="15.75" x14ac:dyDescent="0.25">
      <c r="A112" s="366" t="s">
        <v>306</v>
      </c>
      <c r="B112" s="367"/>
      <c r="C112" s="367"/>
      <c r="D112" s="367"/>
      <c r="E112" s="367"/>
      <c r="F112" s="367"/>
      <c r="G112" s="367"/>
      <c r="H112" s="367"/>
      <c r="I112" s="102"/>
      <c r="J112" s="102"/>
      <c r="K112" s="102"/>
      <c r="L112" s="102"/>
      <c r="M112" s="133" t="s">
        <v>120</v>
      </c>
      <c r="N112" s="364">
        <v>46893</v>
      </c>
      <c r="O112" s="365"/>
      <c r="P112" s="365"/>
      <c r="Q112" s="151" t="s">
        <v>339</v>
      </c>
      <c r="R112" s="127">
        <v>46920</v>
      </c>
      <c r="S112" s="152"/>
      <c r="T112" s="114"/>
      <c r="U112" s="106" t="s">
        <v>121</v>
      </c>
    </row>
    <row r="113" spans="1:20" s="106" customFormat="1" ht="15.75" x14ac:dyDescent="0.25">
      <c r="A113" s="113" t="s">
        <v>122</v>
      </c>
      <c r="B113" s="102"/>
      <c r="C113" s="102"/>
      <c r="D113" s="102"/>
      <c r="E113" s="102"/>
      <c r="F113" s="102"/>
      <c r="G113" s="102"/>
      <c r="H113" s="102"/>
      <c r="I113" s="102"/>
      <c r="J113" s="102"/>
      <c r="K113" s="102"/>
      <c r="L113" s="102"/>
      <c r="M113" s="156" t="s">
        <v>120</v>
      </c>
      <c r="N113" s="364">
        <v>46928</v>
      </c>
      <c r="O113" s="365"/>
      <c r="P113" s="365"/>
      <c r="Q113" s="151" t="s">
        <v>339</v>
      </c>
      <c r="R113" s="154">
        <v>46934</v>
      </c>
      <c r="S113" s="152"/>
      <c r="T113" s="114"/>
    </row>
  </sheetData>
  <mergeCells count="157">
    <mergeCell ref="A99:AB99"/>
    <mergeCell ref="A100:AB100"/>
    <mergeCell ref="A101:AB101"/>
    <mergeCell ref="A102:AB102"/>
    <mergeCell ref="A103:AB103"/>
    <mergeCell ref="A94:AB94"/>
    <mergeCell ref="A95:AB95"/>
    <mergeCell ref="A96:AB96"/>
    <mergeCell ref="A97:AB97"/>
    <mergeCell ref="A98:AB98"/>
    <mergeCell ref="A109:N109"/>
    <mergeCell ref="N110:P110"/>
    <mergeCell ref="N112:P112"/>
    <mergeCell ref="N113:P113"/>
    <mergeCell ref="A112:H112"/>
    <mergeCell ref="A104:AB104"/>
    <mergeCell ref="A105:AB105"/>
    <mergeCell ref="A106:AB106"/>
    <mergeCell ref="A107:AB107"/>
    <mergeCell ref="A108:AB108"/>
    <mergeCell ref="B110:I110"/>
    <mergeCell ref="C111:I111"/>
    <mergeCell ref="A42:AB42"/>
    <mergeCell ref="A43:AB43"/>
    <mergeCell ref="A41:AB41"/>
    <mergeCell ref="A44:AB44"/>
    <mergeCell ref="A90:AB90"/>
    <mergeCell ref="A91:AB91"/>
    <mergeCell ref="A92:AB92"/>
    <mergeCell ref="A93:AB93"/>
    <mergeCell ref="A84:AB84"/>
    <mergeCell ref="A85:AB85"/>
    <mergeCell ref="A86:AB86"/>
    <mergeCell ref="A87:AB87"/>
    <mergeCell ref="A88:AB88"/>
    <mergeCell ref="A89:AB89"/>
    <mergeCell ref="Q65:AA65"/>
    <mergeCell ref="A65:B65"/>
    <mergeCell ref="C65:P65"/>
    <mergeCell ref="A62:P62"/>
    <mergeCell ref="B63:P63"/>
    <mergeCell ref="Q63:AA63"/>
    <mergeCell ref="B64:P64"/>
    <mergeCell ref="C56:P56"/>
    <mergeCell ref="Q64:AA64"/>
    <mergeCell ref="A83:AB83"/>
    <mergeCell ref="A20:AB20"/>
    <mergeCell ref="A21:AB21"/>
    <mergeCell ref="A22:AB22"/>
    <mergeCell ref="A23:AB23"/>
    <mergeCell ref="A17:XFD17"/>
    <mergeCell ref="A45:AB45"/>
    <mergeCell ref="A46:AB46"/>
    <mergeCell ref="A24:AB24"/>
    <mergeCell ref="A36:AB36"/>
    <mergeCell ref="A25:AB25"/>
    <mergeCell ref="A26:AB26"/>
    <mergeCell ref="A27:AB27"/>
    <mergeCell ref="A28:AB28"/>
    <mergeCell ref="A29:AB29"/>
    <mergeCell ref="A30:AB30"/>
    <mergeCell ref="A31:AB31"/>
    <mergeCell ref="A32:AB32"/>
    <mergeCell ref="A33:AB33"/>
    <mergeCell ref="A34:AB34"/>
    <mergeCell ref="A35:AB35"/>
    <mergeCell ref="A37:AB37"/>
    <mergeCell ref="A38:AB38"/>
    <mergeCell ref="A39:AB39"/>
    <mergeCell ref="A40:AB40"/>
    <mergeCell ref="A1:AB1"/>
    <mergeCell ref="A2:AB2"/>
    <mergeCell ref="A3:AB3"/>
    <mergeCell ref="A4:AB4"/>
    <mergeCell ref="A5:AB5"/>
    <mergeCell ref="A9:AB9"/>
    <mergeCell ref="A18:AB18"/>
    <mergeCell ref="A19:AB19"/>
    <mergeCell ref="A14:AB14"/>
    <mergeCell ref="A7:AB7"/>
    <mergeCell ref="A10:AB10"/>
    <mergeCell ref="A11:AB11"/>
    <mergeCell ref="A12:AB12"/>
    <mergeCell ref="A13:AB13"/>
    <mergeCell ref="A15:AB15"/>
    <mergeCell ref="A16:AB16"/>
    <mergeCell ref="A6:AB6"/>
    <mergeCell ref="A8:AB8"/>
    <mergeCell ref="A74:AB74"/>
    <mergeCell ref="A75:AB75"/>
    <mergeCell ref="A76:AB76"/>
    <mergeCell ref="A77:AB77"/>
    <mergeCell ref="A79:AB79"/>
    <mergeCell ref="A80:AB80"/>
    <mergeCell ref="A78:AB78"/>
    <mergeCell ref="A73:AB73"/>
    <mergeCell ref="A81:AB81"/>
    <mergeCell ref="A82:AB82"/>
    <mergeCell ref="A47:P49"/>
    <mergeCell ref="Q47:AB47"/>
    <mergeCell ref="Q48:U49"/>
    <mergeCell ref="V48:AB48"/>
    <mergeCell ref="W49:X49"/>
    <mergeCell ref="Y49:AB49"/>
    <mergeCell ref="A50:P50"/>
    <mergeCell ref="Q50:U53"/>
    <mergeCell ref="V50:V53"/>
    <mergeCell ref="W50:X50"/>
    <mergeCell ref="Y50:AB50"/>
    <mergeCell ref="A51:P51"/>
    <mergeCell ref="W51:X51"/>
    <mergeCell ref="Y51:AB51"/>
    <mergeCell ref="W52:X52"/>
    <mergeCell ref="Y52:AB52"/>
    <mergeCell ref="A53:P53"/>
    <mergeCell ref="W53:X53"/>
    <mergeCell ref="Y53:AB53"/>
    <mergeCell ref="A52:P52"/>
    <mergeCell ref="C57:P57"/>
    <mergeCell ref="C58:P58"/>
    <mergeCell ref="C59:P59"/>
    <mergeCell ref="C60:P60"/>
    <mergeCell ref="Q60:AA60"/>
    <mergeCell ref="B61:P61"/>
    <mergeCell ref="Q62:AA62"/>
    <mergeCell ref="A54:P54"/>
    <mergeCell ref="Q54:U54"/>
    <mergeCell ref="W54:X54"/>
    <mergeCell ref="Y54:AB54"/>
    <mergeCell ref="Q55:AA55"/>
    <mergeCell ref="Q56:AA56"/>
    <mergeCell ref="Q57:AA57"/>
    <mergeCell ref="A55:P55"/>
    <mergeCell ref="Q58:AA58"/>
    <mergeCell ref="Q61:AA61"/>
    <mergeCell ref="Q59:AA59"/>
    <mergeCell ref="A66:AB66"/>
    <mergeCell ref="A67:P68"/>
    <mergeCell ref="Q67:U68"/>
    <mergeCell ref="V67:AB67"/>
    <mergeCell ref="V68:X68"/>
    <mergeCell ref="Y68:AB68"/>
    <mergeCell ref="A69:P69"/>
    <mergeCell ref="Q69:U69"/>
    <mergeCell ref="V69:X69"/>
    <mergeCell ref="Y69:AB69"/>
    <mergeCell ref="A70:P70"/>
    <mergeCell ref="Q70:U70"/>
    <mergeCell ref="V70:X70"/>
    <mergeCell ref="Y70:AB70"/>
    <mergeCell ref="A71:P71"/>
    <mergeCell ref="Q71:U71"/>
    <mergeCell ref="V71:X71"/>
    <mergeCell ref="Y71:AB71"/>
    <mergeCell ref="A72:P72"/>
    <mergeCell ref="Q72:U72"/>
    <mergeCell ref="V72:AB72"/>
  </mergeCells>
  <pageMargins left="0.23622047244094491" right="0.23622047244094491" top="0.74803149606299213" bottom="0.74803149606299213" header="0.31496062992125984" footer="0.31496062992125984"/>
  <pageSetup paperSize="9" scale="67" fitToHeight="0" orientation="landscape" verticalDpi="300" r:id="rId1"/>
  <rowBreaks count="4" manualBreakCount="4">
    <brk id="26" max="16383" man="1"/>
    <brk id="36" max="16383" man="1"/>
    <brk id="76" max="16383"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7"/>
  <sheetViews>
    <sheetView view="pageBreakPreview" zoomScaleNormal="100" zoomScaleSheetLayoutView="100" workbookViewId="0">
      <selection activeCell="C6" sqref="C6"/>
    </sheetView>
  </sheetViews>
  <sheetFormatPr defaultColWidth="9.140625" defaultRowHeight="18" x14ac:dyDescent="0.25"/>
  <cols>
    <col min="1" max="1" width="10.7109375" style="20" customWidth="1"/>
    <col min="2" max="2" width="12.5703125" style="1" customWidth="1"/>
    <col min="3" max="3" width="88.5703125" style="1" customWidth="1"/>
    <col min="4" max="4" width="20.140625" style="19" customWidth="1"/>
    <col min="5" max="16384" width="9.140625" style="1"/>
  </cols>
  <sheetData>
    <row r="1" spans="1:4" x14ac:dyDescent="0.25">
      <c r="A1" s="370" t="s">
        <v>41</v>
      </c>
      <c r="B1" s="370"/>
      <c r="C1" s="370"/>
      <c r="D1" s="370"/>
    </row>
    <row r="2" spans="1:4" s="202" customFormat="1" x14ac:dyDescent="0.25">
      <c r="A2" s="203"/>
      <c r="B2" s="203"/>
      <c r="C2" s="203"/>
      <c r="D2" s="203"/>
    </row>
    <row r="3" spans="1:4" x14ac:dyDescent="0.25">
      <c r="A3" s="379" t="s">
        <v>42</v>
      </c>
      <c r="B3" s="380" t="s">
        <v>43</v>
      </c>
      <c r="C3" s="379" t="s">
        <v>44</v>
      </c>
      <c r="D3" s="381" t="s">
        <v>45</v>
      </c>
    </row>
    <row r="4" spans="1:4" ht="16.5" customHeight="1" x14ac:dyDescent="0.25">
      <c r="A4" s="379"/>
      <c r="B4" s="380"/>
      <c r="C4" s="379"/>
      <c r="D4" s="381"/>
    </row>
    <row r="5" spans="1:4" ht="16.5" customHeight="1" x14ac:dyDescent="0.25">
      <c r="A5" s="374">
        <v>4</v>
      </c>
      <c r="B5" s="123" t="s">
        <v>129</v>
      </c>
      <c r="C5" s="79" t="s">
        <v>216</v>
      </c>
      <c r="D5" s="377" t="s">
        <v>356</v>
      </c>
    </row>
    <row r="6" spans="1:4" ht="16.5" customHeight="1" x14ac:dyDescent="0.25">
      <c r="A6" s="375"/>
      <c r="B6" s="123" t="s">
        <v>130</v>
      </c>
      <c r="C6" s="17" t="s">
        <v>316</v>
      </c>
      <c r="D6" s="378"/>
    </row>
    <row r="7" spans="1:4" ht="16.5" customHeight="1" x14ac:dyDescent="0.25">
      <c r="A7" s="374">
        <v>4</v>
      </c>
      <c r="B7" s="123" t="s">
        <v>68</v>
      </c>
      <c r="C7" s="201" t="s">
        <v>372</v>
      </c>
      <c r="D7" s="377" t="s">
        <v>178</v>
      </c>
    </row>
    <row r="8" spans="1:4" ht="16.5" customHeight="1" x14ac:dyDescent="0.25">
      <c r="A8" s="375"/>
      <c r="B8" s="123" t="s">
        <v>362</v>
      </c>
      <c r="C8" s="79" t="s">
        <v>80</v>
      </c>
      <c r="D8" s="378"/>
    </row>
    <row r="9" spans="1:4" x14ac:dyDescent="0.25">
      <c r="A9" s="382">
        <v>4</v>
      </c>
      <c r="B9" s="123" t="s">
        <v>70</v>
      </c>
      <c r="C9" s="79" t="s">
        <v>105</v>
      </c>
      <c r="D9" s="266" t="s">
        <v>178</v>
      </c>
    </row>
    <row r="10" spans="1:4" x14ac:dyDescent="0.25">
      <c r="A10" s="382"/>
      <c r="B10" s="123" t="s">
        <v>71</v>
      </c>
      <c r="C10" s="79" t="s">
        <v>373</v>
      </c>
      <c r="D10" s="266"/>
    </row>
    <row r="11" spans="1:4" x14ac:dyDescent="0.25">
      <c r="A11" s="382"/>
      <c r="B11" s="123" t="s">
        <v>72</v>
      </c>
      <c r="C11" s="17" t="s">
        <v>139</v>
      </c>
      <c r="D11" s="266"/>
    </row>
    <row r="12" spans="1:4" x14ac:dyDescent="0.25">
      <c r="A12" s="76">
        <v>6</v>
      </c>
      <c r="B12" s="35" t="s">
        <v>75</v>
      </c>
      <c r="C12" s="38" t="s">
        <v>140</v>
      </c>
      <c r="D12" s="157" t="s">
        <v>359</v>
      </c>
    </row>
    <row r="13" spans="1:4" ht="27" customHeight="1" x14ac:dyDescent="0.25">
      <c r="A13" s="76">
        <v>6</v>
      </c>
      <c r="B13" s="123" t="s">
        <v>358</v>
      </c>
      <c r="C13" s="38" t="s">
        <v>143</v>
      </c>
      <c r="D13" s="157" t="s">
        <v>359</v>
      </c>
    </row>
    <row r="14" spans="1:4" ht="27" customHeight="1" x14ac:dyDescent="0.25">
      <c r="A14" s="374">
        <v>8</v>
      </c>
      <c r="B14" s="17" t="s">
        <v>132</v>
      </c>
      <c r="C14" s="79" t="s">
        <v>323</v>
      </c>
      <c r="D14" s="377" t="s">
        <v>356</v>
      </c>
    </row>
    <row r="15" spans="1:4" ht="27" customHeight="1" x14ac:dyDescent="0.25">
      <c r="A15" s="375"/>
      <c r="B15" s="17" t="s">
        <v>321</v>
      </c>
      <c r="C15" s="79" t="s">
        <v>319</v>
      </c>
      <c r="D15" s="378"/>
    </row>
    <row r="16" spans="1:4" ht="54" x14ac:dyDescent="0.25">
      <c r="A16" s="371">
        <v>8</v>
      </c>
      <c r="B16" s="194" t="s">
        <v>183</v>
      </c>
      <c r="C16" s="193" t="s">
        <v>378</v>
      </c>
      <c r="D16" s="266" t="s">
        <v>445</v>
      </c>
    </row>
    <row r="17" spans="1:4" x14ac:dyDescent="0.25">
      <c r="A17" s="372"/>
      <c r="B17" s="194" t="s">
        <v>146</v>
      </c>
      <c r="C17" s="193" t="s">
        <v>379</v>
      </c>
      <c r="D17" s="266"/>
    </row>
    <row r="18" spans="1:4" ht="36" x14ac:dyDescent="0.25">
      <c r="A18" s="373"/>
      <c r="B18" s="187" t="s">
        <v>180</v>
      </c>
      <c r="C18" s="200" t="s">
        <v>380</v>
      </c>
      <c r="D18" s="266"/>
    </row>
    <row r="19" spans="1:4" ht="18.75" x14ac:dyDescent="0.3">
      <c r="B19" s="198"/>
      <c r="C19" s="199"/>
    </row>
    <row r="20" spans="1:4" x14ac:dyDescent="0.25">
      <c r="B20" s="14" t="s">
        <v>1</v>
      </c>
      <c r="C20" s="12"/>
    </row>
    <row r="21" spans="1:4" x14ac:dyDescent="0.25">
      <c r="B21" s="11" t="s">
        <v>357</v>
      </c>
    </row>
    <row r="22" spans="1:4" x14ac:dyDescent="0.25">
      <c r="B22" s="11" t="s">
        <v>327</v>
      </c>
    </row>
    <row r="23" spans="1:4" x14ac:dyDescent="0.25">
      <c r="B23" s="11" t="s">
        <v>447</v>
      </c>
    </row>
    <row r="24" spans="1:4" x14ac:dyDescent="0.25">
      <c r="B24" s="376" t="s">
        <v>446</v>
      </c>
      <c r="C24" s="376"/>
    </row>
    <row r="25" spans="1:4" x14ac:dyDescent="0.25">
      <c r="B25" s="11"/>
    </row>
    <row r="26" spans="1:4" x14ac:dyDescent="0.25">
      <c r="B26" s="18"/>
    </row>
    <row r="27" spans="1:4" x14ac:dyDescent="0.25">
      <c r="B27" s="7"/>
    </row>
  </sheetData>
  <mergeCells count="16">
    <mergeCell ref="A1:D1"/>
    <mergeCell ref="A16:A18"/>
    <mergeCell ref="D16:D18"/>
    <mergeCell ref="A14:A15"/>
    <mergeCell ref="B24:C24"/>
    <mergeCell ref="D14:D15"/>
    <mergeCell ref="A3:A4"/>
    <mergeCell ref="B3:B4"/>
    <mergeCell ref="C3:C4"/>
    <mergeCell ref="D3:D4"/>
    <mergeCell ref="D9:D11"/>
    <mergeCell ref="A9:A11"/>
    <mergeCell ref="A5:A6"/>
    <mergeCell ref="D5:D6"/>
    <mergeCell ref="A7:A8"/>
    <mergeCell ref="D7:D8"/>
  </mergeCells>
  <phoneticPr fontId="14" type="noConversion"/>
  <pageMargins left="0.7" right="0.7" top="0.75" bottom="0.75" header="0.3" footer="0.3"/>
  <pageSetup paperSize="9" scale="66"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
  <sheetViews>
    <sheetView view="pageBreakPreview" zoomScale="80" zoomScaleNormal="100" zoomScaleSheetLayoutView="80" workbookViewId="0">
      <selection activeCell="I5" sqref="I5"/>
    </sheetView>
  </sheetViews>
  <sheetFormatPr defaultColWidth="9.140625" defaultRowHeight="36" customHeight="1" x14ac:dyDescent="0.25"/>
  <cols>
    <col min="1" max="1" width="12.140625" style="8" customWidth="1"/>
    <col min="2" max="2" width="80.140625" style="8" customWidth="1"/>
    <col min="3" max="3" width="22.5703125" style="8" customWidth="1"/>
    <col min="4" max="4" width="25.85546875" style="8" customWidth="1"/>
    <col min="5" max="5" width="13.140625" style="8" customWidth="1"/>
    <col min="6" max="7" width="13.85546875" style="8" customWidth="1"/>
    <col min="8" max="16384" width="9.140625" style="8"/>
  </cols>
  <sheetData>
    <row r="1" spans="1:7" s="36" customFormat="1" ht="36" customHeight="1" x14ac:dyDescent="0.25"/>
    <row r="2" spans="1:7" ht="36" customHeight="1" x14ac:dyDescent="0.25">
      <c r="A2" s="34" t="s">
        <v>46</v>
      </c>
    </row>
    <row r="3" spans="1:7" ht="36" customHeight="1" x14ac:dyDescent="0.25">
      <c r="A3" s="383" t="s">
        <v>47</v>
      </c>
      <c r="B3" s="381" t="s">
        <v>48</v>
      </c>
      <c r="C3" s="381" t="s">
        <v>49</v>
      </c>
      <c r="D3" s="381" t="s">
        <v>50</v>
      </c>
      <c r="E3" s="381" t="s">
        <v>51</v>
      </c>
      <c r="F3" s="381" t="s">
        <v>52</v>
      </c>
      <c r="G3" s="381"/>
    </row>
    <row r="4" spans="1:7" ht="36" customHeight="1" x14ac:dyDescent="0.25">
      <c r="A4" s="383"/>
      <c r="B4" s="381"/>
      <c r="C4" s="381"/>
      <c r="D4" s="381"/>
      <c r="E4" s="381"/>
      <c r="F4" s="37" t="s">
        <v>8</v>
      </c>
      <c r="G4" s="37" t="s">
        <v>53</v>
      </c>
    </row>
    <row r="5" spans="1:7" s="72" customFormat="1" ht="38.25" customHeight="1" x14ac:dyDescent="0.25">
      <c r="A5" s="120">
        <v>1</v>
      </c>
      <c r="B5" s="119" t="s">
        <v>437</v>
      </c>
      <c r="C5" s="119" t="s">
        <v>346</v>
      </c>
      <c r="D5" s="73" t="s">
        <v>54</v>
      </c>
      <c r="E5" s="121" t="s">
        <v>55</v>
      </c>
      <c r="F5" s="71">
        <f>G5/36</f>
        <v>2</v>
      </c>
      <c r="G5" s="136">
        <v>72</v>
      </c>
    </row>
    <row r="6" spans="1:7" s="72" customFormat="1" ht="37.5" customHeight="1" x14ac:dyDescent="0.25">
      <c r="A6" s="120">
        <v>2</v>
      </c>
      <c r="B6" s="119" t="s">
        <v>437</v>
      </c>
      <c r="C6" s="119" t="s">
        <v>345</v>
      </c>
      <c r="D6" s="73" t="s">
        <v>54</v>
      </c>
      <c r="E6" s="121" t="s">
        <v>55</v>
      </c>
      <c r="F6" s="71">
        <f t="shared" ref="F6:F17" si="0">G6/36</f>
        <v>4</v>
      </c>
      <c r="G6" s="136">
        <v>144</v>
      </c>
    </row>
    <row r="7" spans="1:7" s="72" customFormat="1" ht="39.75" customHeight="1" x14ac:dyDescent="0.25">
      <c r="A7" s="120">
        <v>3</v>
      </c>
      <c r="B7" s="73" t="s">
        <v>438</v>
      </c>
      <c r="C7" s="119" t="s">
        <v>346</v>
      </c>
      <c r="D7" s="73" t="s">
        <v>54</v>
      </c>
      <c r="E7" s="121" t="s">
        <v>55</v>
      </c>
      <c r="F7" s="71">
        <v>2</v>
      </c>
      <c r="G7" s="136">
        <v>72</v>
      </c>
    </row>
    <row r="8" spans="1:7" s="21" customFormat="1" ht="41.25" customHeight="1" x14ac:dyDescent="0.25">
      <c r="A8" s="120">
        <v>4</v>
      </c>
      <c r="B8" s="73" t="s">
        <v>438</v>
      </c>
      <c r="C8" s="119" t="s">
        <v>345</v>
      </c>
      <c r="D8" s="73" t="s">
        <v>54</v>
      </c>
      <c r="E8" s="121" t="s">
        <v>55</v>
      </c>
      <c r="F8" s="71">
        <f t="shared" si="0"/>
        <v>4</v>
      </c>
      <c r="G8" s="136">
        <v>144</v>
      </c>
    </row>
    <row r="9" spans="1:7" s="21" customFormat="1" ht="58.5" customHeight="1" x14ac:dyDescent="0.25">
      <c r="A9" s="120">
        <v>5</v>
      </c>
      <c r="B9" s="73" t="s">
        <v>439</v>
      </c>
      <c r="C9" s="119" t="s">
        <v>346</v>
      </c>
      <c r="D9" s="73" t="s">
        <v>54</v>
      </c>
      <c r="E9" s="121" t="s">
        <v>443</v>
      </c>
      <c r="F9" s="71">
        <f t="shared" si="0"/>
        <v>1</v>
      </c>
      <c r="G9" s="136">
        <v>36</v>
      </c>
    </row>
    <row r="10" spans="1:7" s="21" customFormat="1" ht="62.25" customHeight="1" x14ac:dyDescent="0.25">
      <c r="A10" s="120">
        <v>6</v>
      </c>
      <c r="B10" s="73" t="s">
        <v>439</v>
      </c>
      <c r="C10" s="119" t="s">
        <v>345</v>
      </c>
      <c r="D10" s="73" t="s">
        <v>54</v>
      </c>
      <c r="E10" s="121" t="s">
        <v>109</v>
      </c>
      <c r="F10" s="71">
        <f t="shared" si="0"/>
        <v>4</v>
      </c>
      <c r="G10" s="136">
        <v>144</v>
      </c>
    </row>
    <row r="11" spans="1:7" s="21" customFormat="1" ht="23.25" customHeight="1" x14ac:dyDescent="0.25">
      <c r="A11" s="122">
        <v>7</v>
      </c>
      <c r="B11" s="46" t="s">
        <v>440</v>
      </c>
      <c r="C11" s="46" t="s">
        <v>346</v>
      </c>
      <c r="D11" s="38" t="s">
        <v>54</v>
      </c>
      <c r="E11" s="55" t="s">
        <v>109</v>
      </c>
      <c r="F11" s="71">
        <f t="shared" si="0"/>
        <v>2</v>
      </c>
      <c r="G11" s="195">
        <v>72</v>
      </c>
    </row>
    <row r="12" spans="1:7" s="21" customFormat="1" ht="26.25" customHeight="1" x14ac:dyDescent="0.25">
      <c r="A12" s="123">
        <v>8</v>
      </c>
      <c r="B12" s="46" t="s">
        <v>440</v>
      </c>
      <c r="C12" s="46" t="s">
        <v>345</v>
      </c>
      <c r="D12" s="38" t="s">
        <v>54</v>
      </c>
      <c r="E12" s="55" t="s">
        <v>109</v>
      </c>
      <c r="F12" s="71">
        <f t="shared" si="0"/>
        <v>8</v>
      </c>
      <c r="G12" s="195">
        <v>288</v>
      </c>
    </row>
    <row r="13" spans="1:7" s="21" customFormat="1" ht="36.75" customHeight="1" x14ac:dyDescent="0.25">
      <c r="A13" s="123">
        <v>9</v>
      </c>
      <c r="B13" s="46" t="s">
        <v>442</v>
      </c>
      <c r="C13" s="46" t="s">
        <v>346</v>
      </c>
      <c r="D13" s="38" t="s">
        <v>54</v>
      </c>
      <c r="E13" s="55" t="s">
        <v>443</v>
      </c>
      <c r="F13" s="71">
        <f t="shared" si="0"/>
        <v>1</v>
      </c>
      <c r="G13" s="195">
        <v>36</v>
      </c>
    </row>
    <row r="14" spans="1:7" s="21" customFormat="1" ht="36.75" customHeight="1" x14ac:dyDescent="0.25">
      <c r="A14" s="123">
        <v>10</v>
      </c>
      <c r="B14" s="46" t="s">
        <v>442</v>
      </c>
      <c r="C14" s="46" t="s">
        <v>345</v>
      </c>
      <c r="D14" s="38" t="s">
        <v>54</v>
      </c>
      <c r="E14" s="55" t="s">
        <v>109</v>
      </c>
      <c r="F14" s="71">
        <f t="shared" si="0"/>
        <v>1</v>
      </c>
      <c r="G14" s="195">
        <v>36</v>
      </c>
    </row>
    <row r="15" spans="1:7" s="21" customFormat="1" ht="36.75" customHeight="1" x14ac:dyDescent="0.25">
      <c r="A15" s="123">
        <v>11</v>
      </c>
      <c r="B15" s="38" t="s">
        <v>441</v>
      </c>
      <c r="C15" s="46" t="s">
        <v>346</v>
      </c>
      <c r="D15" s="38" t="s">
        <v>54</v>
      </c>
      <c r="E15" s="55" t="s">
        <v>0</v>
      </c>
      <c r="F15" s="71">
        <f t="shared" si="0"/>
        <v>2</v>
      </c>
      <c r="G15" s="195">
        <v>72</v>
      </c>
    </row>
    <row r="16" spans="1:7" s="21" customFormat="1" ht="36.75" customHeight="1" x14ac:dyDescent="0.25">
      <c r="A16" s="123">
        <v>12</v>
      </c>
      <c r="B16" s="38" t="s">
        <v>441</v>
      </c>
      <c r="C16" s="46" t="s">
        <v>346</v>
      </c>
      <c r="D16" s="38" t="s">
        <v>54</v>
      </c>
      <c r="E16" s="55" t="s">
        <v>0</v>
      </c>
      <c r="F16" s="71">
        <f t="shared" si="0"/>
        <v>2</v>
      </c>
      <c r="G16" s="195">
        <v>72</v>
      </c>
    </row>
    <row r="17" spans="1:7" s="21" customFormat="1" ht="36.75" customHeight="1" x14ac:dyDescent="0.25">
      <c r="A17" s="123">
        <v>13</v>
      </c>
      <c r="B17" s="38" t="s">
        <v>441</v>
      </c>
      <c r="C17" s="46" t="s">
        <v>346</v>
      </c>
      <c r="D17" s="38" t="s">
        <v>54</v>
      </c>
      <c r="E17" s="55" t="s">
        <v>55</v>
      </c>
      <c r="F17" s="71">
        <f t="shared" si="0"/>
        <v>2</v>
      </c>
      <c r="G17" s="195">
        <v>72</v>
      </c>
    </row>
    <row r="18" spans="1:7" s="34" customFormat="1" ht="36" customHeight="1" x14ac:dyDescent="0.25">
      <c r="A18" s="379" t="s">
        <v>39</v>
      </c>
      <c r="B18" s="379"/>
      <c r="C18" s="379"/>
      <c r="D18" s="379"/>
      <c r="E18" s="379"/>
      <c r="F18" s="23">
        <f>SUM(F5:F17)</f>
        <v>35</v>
      </c>
      <c r="G18" s="23">
        <f>SUM(G5:JG17)</f>
        <v>1260</v>
      </c>
    </row>
  </sheetData>
  <mergeCells count="7">
    <mergeCell ref="F3:G3"/>
    <mergeCell ref="A18:E18"/>
    <mergeCell ref="A3:A4"/>
    <mergeCell ref="B3:B4"/>
    <mergeCell ref="C3:C4"/>
    <mergeCell ref="D3:D4"/>
    <mergeCell ref="E3:E4"/>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2024-07-19T15:11:34Z</cp:lastPrinted>
  <dcterms:created xsi:type="dcterms:W3CDTF">2017-12-21T08:00:33Z</dcterms:created>
  <dcterms:modified xsi:type="dcterms:W3CDTF">2024-10-04T14:04:57Z</dcterms:modified>
</cp:coreProperties>
</file>