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2-2023\"/>
    </mc:Choice>
  </mc:AlternateContent>
  <xr:revisionPtr revIDLastSave="0" documentId="13_ncr:1_{CBBB1D22-BB28-4E8B-9A15-06C01B49FA82}" xr6:coauthVersionLast="45" xr6:coauthVersionMax="45" xr10:uidLastSave="{00000000-0000-0000-0000-000000000000}"/>
  <bookViews>
    <workbookView xWindow="-120" yWindow="-120" windowWidth="29040" windowHeight="15840" activeTab="2"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процесса'!$A$1:$W$88</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0" i="7" l="1"/>
  <c r="K60" i="7"/>
  <c r="L60" i="7"/>
  <c r="N60" i="7"/>
  <c r="O60" i="7"/>
  <c r="P60" i="7"/>
  <c r="Q60" i="7"/>
  <c r="R60" i="7"/>
  <c r="V60" i="7"/>
  <c r="W60" i="7"/>
  <c r="Q83" i="7"/>
  <c r="R83" i="7"/>
  <c r="S83" i="7"/>
  <c r="T83" i="7"/>
  <c r="U83" i="7"/>
  <c r="V83" i="7"/>
  <c r="W83" i="7"/>
  <c r="P83" i="7"/>
  <c r="M66" i="7"/>
  <c r="G66" i="7" s="1"/>
  <c r="U51" i="7" l="1"/>
  <c r="U48" i="7"/>
  <c r="U36" i="7"/>
  <c r="U35" i="7"/>
  <c r="U72" i="7"/>
  <c r="Q84" i="7"/>
  <c r="R84" i="7"/>
  <c r="S84" i="7"/>
  <c r="T84" i="7"/>
  <c r="U84" i="7"/>
  <c r="V84" i="7"/>
  <c r="W84" i="7"/>
  <c r="P84" i="7"/>
  <c r="U64" i="7"/>
  <c r="U63" i="7"/>
  <c r="U62" i="7"/>
  <c r="U61" i="7"/>
  <c r="U56" i="7"/>
  <c r="U60" i="7" l="1"/>
  <c r="H43" i="7"/>
  <c r="K43" i="7"/>
  <c r="L43" i="7"/>
  <c r="M43" i="7"/>
  <c r="N43" i="7"/>
  <c r="O43" i="7"/>
  <c r="W57" i="7"/>
  <c r="W73" i="7"/>
  <c r="W69" i="7"/>
  <c r="W38" i="7"/>
  <c r="W52" i="7"/>
  <c r="W50" i="7"/>
  <c r="W42" i="7"/>
  <c r="W39" i="7" s="1"/>
  <c r="W47" i="7"/>
  <c r="J47" i="7" s="1"/>
  <c r="I47" i="7" s="1"/>
  <c r="G47" i="7" s="1"/>
  <c r="V57" i="7"/>
  <c r="V73" i="7"/>
  <c r="V52" i="7"/>
  <c r="V47" i="7"/>
  <c r="V69" i="7"/>
  <c r="V68" i="7" s="1"/>
  <c r="U43" i="7"/>
  <c r="P85" i="7"/>
  <c r="R85" i="7"/>
  <c r="S85" i="7"/>
  <c r="T85" i="7"/>
  <c r="V85" i="7"/>
  <c r="H68" i="7"/>
  <c r="K68" i="7"/>
  <c r="L68" i="7"/>
  <c r="N68" i="7"/>
  <c r="O68" i="7"/>
  <c r="P68" i="7"/>
  <c r="Q68" i="7"/>
  <c r="R68" i="7"/>
  <c r="S68" i="7"/>
  <c r="T68" i="7"/>
  <c r="U68" i="7"/>
  <c r="W68" i="7"/>
  <c r="V50" i="7"/>
  <c r="V43" i="7" s="1"/>
  <c r="J52" i="7"/>
  <c r="I52" i="7" s="1"/>
  <c r="G52" i="7" s="1"/>
  <c r="V38" i="7"/>
  <c r="V42" i="7"/>
  <c r="V39" i="7" s="1"/>
  <c r="T56" i="7"/>
  <c r="T48" i="7"/>
  <c r="T62" i="7"/>
  <c r="T63" i="7"/>
  <c r="T64" i="7"/>
  <c r="T72" i="7"/>
  <c r="T51" i="7"/>
  <c r="J51" i="7" s="1"/>
  <c r="I51" i="7" s="1"/>
  <c r="G51" i="7" s="1"/>
  <c r="T36" i="7"/>
  <c r="T35" i="7"/>
  <c r="S56" i="7"/>
  <c r="S62" i="7"/>
  <c r="S60" i="7" s="1"/>
  <c r="S49" i="7"/>
  <c r="S44" i="7"/>
  <c r="S43" i="7" s="1"/>
  <c r="R53" i="7"/>
  <c r="J53" i="7" s="1"/>
  <c r="I53" i="7" s="1"/>
  <c r="G53" i="7" s="1"/>
  <c r="R46" i="7"/>
  <c r="R45" i="7"/>
  <c r="R44" i="7"/>
  <c r="R40" i="7"/>
  <c r="R39" i="7" s="1"/>
  <c r="R36" i="7"/>
  <c r="R35" i="7"/>
  <c r="R33" i="7"/>
  <c r="Q43" i="7"/>
  <c r="P43" i="7"/>
  <c r="Q24" i="7"/>
  <c r="Q19" i="7"/>
  <c r="Q15" i="7"/>
  <c r="J15" i="7" s="1"/>
  <c r="I15" i="7" s="1"/>
  <c r="G15" i="7" s="1"/>
  <c r="S79" i="7"/>
  <c r="S78" i="7"/>
  <c r="S77" i="7"/>
  <c r="Q23" i="7"/>
  <c r="P23" i="7"/>
  <c r="P19" i="7"/>
  <c r="J16" i="7"/>
  <c r="I16" i="7" s="1"/>
  <c r="G16" i="7" s="1"/>
  <c r="J17" i="7"/>
  <c r="J18" i="7"/>
  <c r="I18" i="7" s="1"/>
  <c r="G18" i="7" s="1"/>
  <c r="J20" i="7"/>
  <c r="I20" i="7" s="1"/>
  <c r="G20" i="7" s="1"/>
  <c r="J21" i="7"/>
  <c r="I21" i="7" s="1"/>
  <c r="G21" i="7" s="1"/>
  <c r="J26" i="7"/>
  <c r="I26" i="7" s="1"/>
  <c r="G26" i="7" s="1"/>
  <c r="J28" i="7"/>
  <c r="I28" i="7" s="1"/>
  <c r="G28" i="7" s="1"/>
  <c r="J29" i="7"/>
  <c r="I29" i="7" s="1"/>
  <c r="J30" i="7"/>
  <c r="I30" i="7" s="1"/>
  <c r="G30" i="7" s="1"/>
  <c r="P22" i="7"/>
  <c r="P24" i="7"/>
  <c r="P25" i="7"/>
  <c r="J25" i="7" s="1"/>
  <c r="P27" i="7"/>
  <c r="Q39" i="7"/>
  <c r="S39" i="7"/>
  <c r="P39" i="7"/>
  <c r="P32" i="7"/>
  <c r="Q27" i="7"/>
  <c r="Q22" i="7"/>
  <c r="S36" i="7"/>
  <c r="S35" i="7"/>
  <c r="V36" i="7"/>
  <c r="V35" i="7"/>
  <c r="W36" i="7"/>
  <c r="W35" i="7"/>
  <c r="S37" i="7"/>
  <c r="J49" i="7"/>
  <c r="I49" i="7" s="1"/>
  <c r="G49" i="7" s="1"/>
  <c r="J41" i="7"/>
  <c r="I41" i="7" s="1"/>
  <c r="G41" i="7" s="1"/>
  <c r="T60" i="7" l="1"/>
  <c r="R43" i="7"/>
  <c r="W43" i="7"/>
  <c r="J24" i="7"/>
  <c r="I24" i="7" s="1"/>
  <c r="G24" i="7" s="1"/>
  <c r="Q85" i="7"/>
  <c r="J19" i="7"/>
  <c r="I19" i="7" s="1"/>
  <c r="G19" i="7" s="1"/>
  <c r="T43" i="7"/>
  <c r="J50" i="7"/>
  <c r="I50" i="7" s="1"/>
  <c r="G50" i="7" s="1"/>
  <c r="J27" i="7"/>
  <c r="I27" i="7" s="1"/>
  <c r="G27" i="7" s="1"/>
  <c r="W85" i="7"/>
  <c r="Q14" i="7"/>
  <c r="J23" i="7"/>
  <c r="I23" i="7" s="1"/>
  <c r="G23" i="7" s="1"/>
  <c r="P14" i="7"/>
  <c r="S76" i="7"/>
  <c r="J22" i="7"/>
  <c r="I22" i="7" s="1"/>
  <c r="G22" i="7" s="1"/>
  <c r="G29" i="7"/>
  <c r="I25" i="7"/>
  <c r="G25" i="7" s="1"/>
  <c r="I17" i="7"/>
  <c r="G17" i="7" s="1"/>
  <c r="G15" i="5"/>
  <c r="M80" i="7"/>
  <c r="G80" i="7" s="1"/>
  <c r="M58" i="7"/>
  <c r="G58" i="7" s="1"/>
  <c r="G14" i="7" l="1"/>
  <c r="AB47" i="8"/>
  <c r="V65" i="8"/>
  <c r="H76" i="7" l="1"/>
  <c r="K76" i="7"/>
  <c r="L76" i="7"/>
  <c r="M76" i="7"/>
  <c r="N76" i="7"/>
  <c r="O76" i="7"/>
  <c r="P76" i="7"/>
  <c r="Q76" i="7"/>
  <c r="V76" i="7"/>
  <c r="W76" i="7"/>
  <c r="G82" i="7"/>
  <c r="M67" i="7" l="1"/>
  <c r="G67" i="7" s="1"/>
  <c r="J79" i="7"/>
  <c r="I79" i="7" s="1"/>
  <c r="G79" i="7" s="1"/>
  <c r="AB51" i="8"/>
  <c r="AB50" i="8"/>
  <c r="Y65" i="8" l="1"/>
  <c r="V71" i="7"/>
  <c r="J69" i="7"/>
  <c r="M75" i="7"/>
  <c r="G75" i="7" s="1"/>
  <c r="H71" i="7"/>
  <c r="K71" i="7"/>
  <c r="L71" i="7"/>
  <c r="N71" i="7"/>
  <c r="O71" i="7"/>
  <c r="P71" i="7"/>
  <c r="Q71" i="7"/>
  <c r="R71" i="7"/>
  <c r="S71" i="7"/>
  <c r="T71" i="7"/>
  <c r="H55" i="7"/>
  <c r="K55" i="7"/>
  <c r="L55" i="7"/>
  <c r="N55" i="7"/>
  <c r="O55" i="7"/>
  <c r="P55" i="7"/>
  <c r="Q55" i="7"/>
  <c r="T55" i="7"/>
  <c r="V55" i="7"/>
  <c r="H39" i="7"/>
  <c r="K39" i="7"/>
  <c r="L39" i="7"/>
  <c r="M39" i="7"/>
  <c r="N39" i="7"/>
  <c r="O39" i="7"/>
  <c r="H32" i="7"/>
  <c r="K32" i="7"/>
  <c r="L32" i="7"/>
  <c r="M32" i="7"/>
  <c r="N32" i="7"/>
  <c r="O32" i="7"/>
  <c r="Q32" i="7"/>
  <c r="S32" i="7"/>
  <c r="W32" i="7"/>
  <c r="J73" i="7"/>
  <c r="I73" i="7" s="1"/>
  <c r="J72" i="7"/>
  <c r="I72" i="7" s="1"/>
  <c r="G72" i="7" s="1"/>
  <c r="J62" i="7"/>
  <c r="J63" i="7"/>
  <c r="I63" i="7" s="1"/>
  <c r="G63" i="7" s="1"/>
  <c r="J64" i="7"/>
  <c r="I64" i="7" s="1"/>
  <c r="G64" i="7" s="1"/>
  <c r="J45" i="7"/>
  <c r="I45" i="7" s="1"/>
  <c r="J44" i="7"/>
  <c r="J34" i="7"/>
  <c r="I34" i="7" s="1"/>
  <c r="G34" i="7" s="1"/>
  <c r="J37" i="7"/>
  <c r="I37" i="7" s="1"/>
  <c r="J33" i="7"/>
  <c r="I33" i="7" s="1"/>
  <c r="G33" i="7" s="1"/>
  <c r="I44" i="7" l="1"/>
  <c r="G44" i="7" s="1"/>
  <c r="G45" i="7"/>
  <c r="I69" i="7"/>
  <c r="I68" i="7" s="1"/>
  <c r="J68" i="7"/>
  <c r="P54" i="7"/>
  <c r="N54" i="7"/>
  <c r="N31" i="7" s="1"/>
  <c r="W71" i="7"/>
  <c r="Q54" i="7"/>
  <c r="Q31" i="7" s="1"/>
  <c r="R76" i="7"/>
  <c r="J77" i="7"/>
  <c r="J61" i="7"/>
  <c r="L54" i="7"/>
  <c r="L31" i="7" s="1"/>
  <c r="O54" i="7"/>
  <c r="O31" i="7" s="1"/>
  <c r="I62" i="7"/>
  <c r="G37" i="7"/>
  <c r="K54" i="7"/>
  <c r="K31" i="7" s="1"/>
  <c r="H54" i="7"/>
  <c r="H31" i="7" s="1"/>
  <c r="V54" i="7"/>
  <c r="I71" i="7"/>
  <c r="G73" i="7"/>
  <c r="J71" i="7"/>
  <c r="M70" i="7"/>
  <c r="J48" i="7"/>
  <c r="I48" i="7" s="1"/>
  <c r="G48" i="7" s="1"/>
  <c r="V32" i="7"/>
  <c r="U85" i="7"/>
  <c r="U42" i="7"/>
  <c r="U39" i="7" s="1"/>
  <c r="T42" i="7"/>
  <c r="T39" i="7" s="1"/>
  <c r="S57" i="7"/>
  <c r="S55" i="7" s="1"/>
  <c r="R57" i="7"/>
  <c r="R38" i="7"/>
  <c r="R32" i="7" s="1"/>
  <c r="U76" i="7"/>
  <c r="T76" i="7"/>
  <c r="T54" i="7" s="1"/>
  <c r="I61" i="7" l="1"/>
  <c r="J60" i="7"/>
  <c r="G70" i="7"/>
  <c r="M68" i="7"/>
  <c r="G69" i="7"/>
  <c r="G68" i="7" s="1"/>
  <c r="P31" i="7"/>
  <c r="P13" i="7"/>
  <c r="V31" i="7"/>
  <c r="U32" i="7"/>
  <c r="G84" i="7"/>
  <c r="M59" i="7"/>
  <c r="U71" i="7"/>
  <c r="M74" i="7"/>
  <c r="G74" i="7" s="1"/>
  <c r="G71" i="7" s="1"/>
  <c r="M65" i="7"/>
  <c r="S54" i="7"/>
  <c r="S31" i="7" s="1"/>
  <c r="W55" i="7"/>
  <c r="J78" i="7"/>
  <c r="I78" i="7" s="1"/>
  <c r="G78" i="7" s="1"/>
  <c r="I77" i="7"/>
  <c r="J42" i="7"/>
  <c r="I42" i="7" s="1"/>
  <c r="G42" i="7" s="1"/>
  <c r="J38" i="7"/>
  <c r="I38" i="7" s="1"/>
  <c r="G38" i="7" s="1"/>
  <c r="R55" i="7"/>
  <c r="R54" i="7" s="1"/>
  <c r="R31" i="7" s="1"/>
  <c r="J57" i="7"/>
  <c r="I57" i="7" s="1"/>
  <c r="G57" i="7" s="1"/>
  <c r="J56" i="7"/>
  <c r="U55" i="7"/>
  <c r="G62" i="7"/>
  <c r="G65" i="7" l="1"/>
  <c r="M60" i="7"/>
  <c r="G61" i="7"/>
  <c r="G60" i="7" s="1"/>
  <c r="I60" i="7"/>
  <c r="J76" i="7"/>
  <c r="G83" i="7"/>
  <c r="G85" i="7" s="1"/>
  <c r="G59" i="7"/>
  <c r="M55" i="7"/>
  <c r="U54" i="7"/>
  <c r="U31" i="7" s="1"/>
  <c r="I56" i="7"/>
  <c r="J55" i="7"/>
  <c r="W54" i="7"/>
  <c r="W31" i="7" s="1"/>
  <c r="G77" i="7"/>
  <c r="G76" i="7" s="1"/>
  <c r="I76" i="7"/>
  <c r="F15" i="5"/>
  <c r="N14" i="7"/>
  <c r="N13" i="7" s="1"/>
  <c r="J54" i="7" l="1"/>
  <c r="J40" i="7"/>
  <c r="G56" i="7"/>
  <c r="G55" i="7" s="1"/>
  <c r="G54" i="7" s="1"/>
  <c r="I55" i="7"/>
  <c r="M71" i="7"/>
  <c r="J39" i="7" l="1"/>
  <c r="I40" i="7"/>
  <c r="M54" i="7"/>
  <c r="M31" i="7" s="1"/>
  <c r="I54" i="7"/>
  <c r="Q13" i="7"/>
  <c r="H14" i="7"/>
  <c r="H13" i="7" s="1"/>
  <c r="M8" i="2"/>
  <c r="M9" i="2"/>
  <c r="M10" i="2"/>
  <c r="M7" i="2"/>
  <c r="D10" i="2"/>
  <c r="F9" i="2"/>
  <c r="J36" i="7"/>
  <c r="I36" i="7" s="1"/>
  <c r="G36" i="7" s="1"/>
  <c r="K14" i="7"/>
  <c r="K13" i="7" s="1"/>
  <c r="L14" i="7"/>
  <c r="L13" i="7" s="1"/>
  <c r="M14" i="7"/>
  <c r="O14" i="7"/>
  <c r="O13" i="7" s="1"/>
  <c r="R14" i="7"/>
  <c r="S14" i="7"/>
  <c r="T14" i="7"/>
  <c r="J35" i="7" l="1"/>
  <c r="T32" i="7"/>
  <c r="T31" i="7" s="1"/>
  <c r="G40" i="7"/>
  <c r="G39" i="7" s="1"/>
  <c r="I39" i="7"/>
  <c r="J46" i="7"/>
  <c r="J43" i="7" s="1"/>
  <c r="M13" i="7"/>
  <c r="Q88" i="7"/>
  <c r="Q86" i="7"/>
  <c r="I14" i="7"/>
  <c r="I46" i="7" l="1"/>
  <c r="I43" i="7" s="1"/>
  <c r="I35" i="7"/>
  <c r="J32" i="7"/>
  <c r="J31" i="7" s="1"/>
  <c r="P86" i="7"/>
  <c r="P88" i="7"/>
  <c r="J14" i="7"/>
  <c r="J13" i="7" l="1"/>
  <c r="G35" i="7"/>
  <c r="G32" i="7" s="1"/>
  <c r="I32" i="7"/>
  <c r="G46" i="7"/>
  <c r="G43" i="7" s="1"/>
  <c r="G31" i="7" s="1"/>
  <c r="W87" i="7"/>
  <c r="W14" i="7"/>
  <c r="V14" i="7"/>
  <c r="V13" i="7" s="1"/>
  <c r="U14" i="7"/>
  <c r="U13" i="7" s="1"/>
  <c r="L11" i="2"/>
  <c r="K11" i="2"/>
  <c r="I11" i="2"/>
  <c r="G11" i="2"/>
  <c r="E11" i="2"/>
  <c r="C11" i="2"/>
  <c r="J10" i="2"/>
  <c r="H10" i="2"/>
  <c r="F10" i="2"/>
  <c r="B10" i="2"/>
  <c r="J9" i="2"/>
  <c r="H9" i="2"/>
  <c r="D9" i="2"/>
  <c r="B9" i="2"/>
  <c r="J8" i="2"/>
  <c r="H8" i="2"/>
  <c r="F8" i="2"/>
  <c r="D8" i="2"/>
  <c r="B8" i="2"/>
  <c r="J7" i="2"/>
  <c r="H7" i="2"/>
  <c r="F7" i="2"/>
  <c r="D7" i="2"/>
  <c r="B7" i="2"/>
  <c r="I31" i="7" l="1"/>
  <c r="I13" i="7" s="1"/>
  <c r="U88" i="7"/>
  <c r="U86" i="7"/>
  <c r="V86" i="7"/>
  <c r="V88" i="7"/>
  <c r="W13" i="7"/>
  <c r="S13" i="7"/>
  <c r="S86" i="7" s="1"/>
  <c r="R13" i="7"/>
  <c r="R86" i="7" s="1"/>
  <c r="M11" i="2"/>
  <c r="G87" i="7"/>
  <c r="G13" i="7" s="1"/>
  <c r="B11" i="2"/>
  <c r="D11" i="2"/>
  <c r="H11" i="2"/>
  <c r="F11" i="2"/>
  <c r="J11" i="2"/>
  <c r="L88" i="7"/>
  <c r="S88" i="7" l="1"/>
  <c r="R88" i="7"/>
  <c r="W86" i="7"/>
  <c r="W88" i="7"/>
  <c r="K88" i="7"/>
  <c r="H88" i="7"/>
  <c r="O88" i="7"/>
  <c r="N88" i="7" l="1"/>
  <c r="M88" i="7"/>
  <c r="I88" i="7" l="1"/>
  <c r="J88" i="7"/>
  <c r="T13" i="7"/>
  <c r="T88" i="7" l="1"/>
  <c r="T86" i="7"/>
  <c r="G88" i="7"/>
</calcChain>
</file>

<file path=xl/sharedStrings.xml><?xml version="1.0" encoding="utf-8"?>
<sst xmlns="http://schemas.openxmlformats.org/spreadsheetml/2006/main" count="511" uniqueCount="427">
  <si>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</si>
  <si>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</si>
  <si>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</si>
  <si>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</si>
  <si>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</si>
  <si>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</si>
  <si>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</si>
  <si>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</si>
  <si>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</si>
  <si>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</si>
  <si>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</si>
  <si>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</si>
  <si>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</si>
  <si>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</si>
  <si>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</si>
  <si>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</si>
  <si>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</si>
  <si>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</si>
  <si>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</si>
  <si>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</si>
  <si>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</si>
  <si>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</si>
  <si>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</si>
  <si>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</si>
  <si>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</si>
  <si>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</si>
  <si>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</si>
  <si>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</si>
  <si>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</si>
  <si>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</si>
  <si>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</si>
  <si>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</si>
  <si>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</si>
  <si>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</si>
  <si>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</si>
  <si>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</si>
  <si>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</si>
  <si>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</si>
  <si>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</si>
  <si>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</si>
  <si>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</si>
  <si>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</si>
  <si>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</si>
  <si>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</si>
  <si>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</si>
  <si>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</si>
  <si>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</si>
  <si>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</si>
  <si>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</si>
  <si>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</si>
  <si>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</si>
  <si>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</si>
  <si>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</si>
  <si>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</si>
  <si>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</si>
  <si>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</si>
  <si>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</si>
  <si>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</si>
  <si>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</si>
  <si>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</si>
  <si>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</si>
  <si>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</si>
  <si>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</si>
  <si>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</si>
  <si>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</si>
  <si>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</si>
  <si>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</si>
  <si>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</si>
  <si>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</si>
  <si>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</si>
  <si>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</si>
  <si>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</si>
  <si>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</si>
  <si>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</si>
  <si>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</si>
  <si>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</si>
  <si>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</si>
  <si>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07</t>
  </si>
  <si>
    <t>ПМ 00</t>
  </si>
  <si>
    <t>ПМ 01</t>
  </si>
  <si>
    <t>Выполнение работ по одной или нескольким профессиям рабочих, должностям служащих</t>
  </si>
  <si>
    <t>Математический и общий естественнонаучный цикл</t>
  </si>
  <si>
    <t>ОГСЭ 00</t>
  </si>
  <si>
    <t>Общий гуманитарный и социально-экономический</t>
  </si>
  <si>
    <t>ОГСЭ 01</t>
  </si>
  <si>
    <t>ОГСЭ 02</t>
  </si>
  <si>
    <t>ОГСЭ 03</t>
  </si>
  <si>
    <t>ОГСЭ 04</t>
  </si>
  <si>
    <t>ОГСЭ 05</t>
  </si>
  <si>
    <t>ДЗК - комплексный дифференцированный зачёт</t>
  </si>
  <si>
    <t>ЗК-зачет комплексный</t>
  </si>
  <si>
    <t>Всего часов  в неделю</t>
  </si>
  <si>
    <t>в т.ч.</t>
  </si>
  <si>
    <t>Объем образовательной программы</t>
  </si>
  <si>
    <t>Информационные технологии в профессиональной деятельности</t>
  </si>
  <si>
    <t>3. Перечень кабинетов, лабораторий, мастерских и др. для подготовки по профессии / специальности СПО</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</si>
  <si>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</si>
  <si>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</si>
  <si>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</si>
  <si>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</si>
  <si>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</si>
  <si>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</si>
  <si>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</si>
  <si>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</si>
  <si>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</si>
  <si>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</si>
  <si>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</si>
  <si>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инженерной графики;</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</si>
  <si>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</si>
  <si>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</si>
  <si>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</si>
  <si>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</si>
  <si>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</si>
  <si>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</si>
  <si>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</si>
  <si>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</si>
  <si>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</si>
  <si>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</si>
  <si>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Инженерная графика</t>
  </si>
  <si>
    <t>Техническая механика</t>
  </si>
  <si>
    <t>Электротехника и электроника</t>
  </si>
  <si>
    <t>МДК 01.01</t>
  </si>
  <si>
    <t>МДК 04.01</t>
  </si>
  <si>
    <t>МДК 04.02</t>
  </si>
  <si>
    <t>8</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</si>
  <si>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</si>
  <si>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</si>
  <si>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</si>
  <si>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</si>
  <si>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</si>
  <si>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</si>
  <si>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</si>
  <si>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</si>
  <si>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</si>
  <si>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</si>
  <si>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</si>
  <si>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</si>
  <si>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 xml:space="preserve">Государственная итоговая аттестация </t>
  </si>
  <si>
    <t>Изменения в структуру образовательной программы не внесены</t>
  </si>
  <si>
    <t>Дипломный проект (работа)</t>
  </si>
  <si>
    <t>с</t>
  </si>
  <si>
    <t>(всего 4нед.)</t>
  </si>
  <si>
    <t>Защита дипломного проекта (работы)</t>
  </si>
  <si>
    <t>2</t>
  </si>
  <si>
    <t>Информатика</t>
  </si>
  <si>
    <t>ОП 08</t>
  </si>
  <si>
    <t>ОП 09</t>
  </si>
  <si>
    <t>ОП 10</t>
  </si>
  <si>
    <t>ОГСЭ 06</t>
  </si>
  <si>
    <t>Культура профессионального общения</t>
  </si>
  <si>
    <t>ПП 03</t>
  </si>
  <si>
    <r>
      <t xml:space="preserve">1. Сводные данные по бюджету времени </t>
    </r>
    <r>
      <rPr>
        <i/>
        <sz val="14"/>
        <rFont val="Arial Narrow"/>
        <family val="2"/>
        <charset val="204"/>
      </rPr>
      <t>(в академических часах и неделях)</t>
    </r>
  </si>
  <si>
    <t>Другие формы КТ</t>
  </si>
  <si>
    <t>Аудиторные занятия</t>
  </si>
  <si>
    <t xml:space="preserve">в т.ч. лабораторные и практические занятия </t>
  </si>
  <si>
    <t>Основы бережливого производства</t>
  </si>
  <si>
    <t>Основы финансовой грамотности</t>
  </si>
  <si>
    <t>Общие сведения об инженерных системах</t>
  </si>
  <si>
    <t>Участие в проектировании зданий и сооружений</t>
  </si>
  <si>
    <t>Проектирование зданий и сооружений</t>
  </si>
  <si>
    <t>Проект производства работ</t>
  </si>
  <si>
    <t>Выполнение технологических процессов на объекте капитального строительства</t>
  </si>
  <si>
    <t>Учёт и контроль технологических процессов на объекте капитального строительства</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</si>
  <si>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реконструкции зданий и сооружений.</t>
  </si>
  <si>
    <t xml:space="preserve"> ПМ 04</t>
  </si>
  <si>
    <t>Организация видов работ при эксплуатации и реконструкции строительных объектов</t>
  </si>
  <si>
    <t>Эксплуатация зданий и сооружений</t>
  </si>
  <si>
    <t>Реконструкция зданий и сооружений</t>
  </si>
  <si>
    <t>МДК 05.01</t>
  </si>
  <si>
    <t>МДК 05.02</t>
  </si>
  <si>
    <t>Организация технологических процессов на объекте капитального строительства</t>
  </si>
  <si>
    <t>6, 8</t>
  </si>
  <si>
    <t>Кабинеты:</t>
  </si>
  <si>
    <t>социально-экономических дисциплин;</t>
  </si>
  <si>
    <t>математики;</t>
  </si>
  <si>
    <t>информатики;</t>
  </si>
  <si>
    <t>технической механики;</t>
  </si>
  <si>
    <t>электротехники.</t>
  </si>
  <si>
    <t>экологических основ природопользования</t>
  </si>
  <si>
    <t>строительных материалов и изделий;</t>
  </si>
  <si>
    <t>инженерных сетей и оборудования территорий, зданий и стройплощадок;</t>
  </si>
  <si>
    <t>экономики организации и предпринимательства;</t>
  </si>
  <si>
    <t>проектно-сметного дела;</t>
  </si>
  <si>
    <t>проектирования зданий и сооружений;</t>
  </si>
  <si>
    <t>эксплуатации зданий и сооружений;</t>
  </si>
  <si>
    <t>реконструкции зданий и сооружений;</t>
  </si>
  <si>
    <t>проектирования производства работ;</t>
  </si>
  <si>
    <t>технологии и организации строительных процессов;</t>
  </si>
  <si>
    <t>безопасности жизнедеятельности и охраны труда;</t>
  </si>
  <si>
    <t>логистики и складского хозяйства;</t>
  </si>
  <si>
    <t>оперативного управления деятельностью структурных подразделений.</t>
  </si>
  <si>
    <t>безопасности жизнедеятельности;</t>
  </si>
  <si>
    <t>испытания строительных материалов и конструкций;</t>
  </si>
  <si>
    <t>информационных технологий в профессиональной деятельности;</t>
  </si>
  <si>
    <t xml:space="preserve">Мастерские: </t>
  </si>
  <si>
    <t>каменных работ, столярно-плотничных работ, отделочных работ.</t>
  </si>
  <si>
    <t>Спортивный зал;</t>
  </si>
  <si>
    <t>библиотека, читальный зал с выходом в интернет;</t>
  </si>
  <si>
    <t>актовый зал.</t>
  </si>
  <si>
    <t>ЭК</t>
  </si>
  <si>
    <t>Производство работ по профессии «Каменщик»</t>
  </si>
  <si>
    <t>ПМ 05</t>
  </si>
  <si>
    <t>Производство работ по профессии «Облицовщик-плиточник»</t>
  </si>
  <si>
    <t>ГИА 00</t>
  </si>
  <si>
    <t>ПМ 03</t>
  </si>
  <si>
    <t>МДК 02.02</t>
  </si>
  <si>
    <t>УП 02</t>
  </si>
  <si>
    <t>ПП 02</t>
  </si>
  <si>
    <t>МДК 03.01</t>
  </si>
  <si>
    <t xml:space="preserve">УП 01 </t>
  </si>
  <si>
    <t>ПП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</si>
  <si>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</si>
  <si>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</si>
  <si>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</si>
  <si>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</si>
  <si>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</si>
  <si>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</si>
  <si>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</si>
  <si>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</si>
  <si>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</si>
  <si>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</si>
  <si>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</si>
  <si>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</si>
  <si>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</si>
  <si>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</si>
  <si>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</si>
  <si>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</si>
  <si>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</si>
  <si>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Курсовая работа Индивидуальный общеобраз. проект</t>
  </si>
  <si>
    <t>ОП 11</t>
  </si>
  <si>
    <t>Экологические основы природопользования</t>
  </si>
  <si>
    <t>ОП 12</t>
  </si>
  <si>
    <t>Обязательная часть циклов ОПОП</t>
  </si>
  <si>
    <t>Основы социологии и политология</t>
  </si>
  <si>
    <t>ОП 13</t>
  </si>
  <si>
    <t>Инженерная геодезия</t>
  </si>
  <si>
    <t>Основы предпринимательской деятельности</t>
  </si>
  <si>
    <t>ТО -22 нед ПА-2 нед</t>
  </si>
  <si>
    <t>Производственная практика по ПМ 01</t>
  </si>
  <si>
    <t>МДК 02.03</t>
  </si>
  <si>
    <t>Проектно-сметное дело</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</si>
  <si>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</si>
  <si>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</si>
  <si>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</si>
  <si>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</si>
  <si>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</si>
  <si>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</si>
  <si>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</si>
  <si>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</si>
  <si>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</si>
  <si>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</si>
  <si>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</si>
  <si>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</si>
  <si>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</si>
  <si>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</si>
  <si>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</si>
  <si>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</si>
  <si>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</si>
  <si>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</si>
  <si>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</si>
  <si>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</si>
  <si>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</si>
  <si>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</si>
  <si>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(ред. от 01.09.2022)</t>
  </si>
  <si>
    <t xml:space="preserve">Строительство и эксплуатация зданий и сооружений </t>
  </si>
  <si>
    <t>16 Строительство и жилищно-коммунальное хозяйство</t>
  </si>
  <si>
    <t>Техника и технологии строительства</t>
  </si>
  <si>
    <t>Техник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</si>
  <si>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</si>
  <si>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</si>
  <si>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</si>
  <si>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</si>
  <si>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</si>
  <si>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</si>
  <si>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</si>
  <si>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</si>
  <si>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</si>
  <si>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</si>
  <si>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</si>
  <si>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</si>
  <si>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</si>
  <si>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</si>
  <si>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</si>
  <si>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</si>
  <si>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</si>
  <si>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</si>
  <si>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</si>
  <si>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</si>
  <si>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</si>
  <si>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</si>
  <si>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</si>
  <si>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</si>
  <si>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</si>
  <si>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</si>
  <si>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</si>
  <si>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 xml:space="preserve">Добавленная дисциплина: </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</si>
  <si>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</si>
  <si>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</si>
  <si>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</si>
  <si>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правовой и финансовой грамотности в различных жизненных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</si>
  <si>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</si>
  <si>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</si>
  <si>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</si>
  <si>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</si>
  <si>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</si>
  <si>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</si>
  <si>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</si>
  <si>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</si>
  <si>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</si>
  <si>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</si>
  <si>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</si>
  <si>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</si>
  <si>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</si>
  <si>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</si>
  <si>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</si>
  <si>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</si>
  <si>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</si>
  <si>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</si>
  <si>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</si>
  <si>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</si>
  <si>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</si>
  <si>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</si>
  <si>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</si>
  <si>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</si>
  <si>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</si>
  <si>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</si>
  <si>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</si>
  <si>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</si>
  <si>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</si>
  <si>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</si>
  <si>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</si>
  <si>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Выполнение дипломного проекта (работы)</t>
  </si>
  <si>
    <t>6. Программа базовой подготовки</t>
  </si>
  <si>
    <t>6.1</t>
  </si>
  <si>
    <t>6.2</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</si>
  <si>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08.02.01 "Строительство и эксплуатация зданий и сооружений"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</si>
  <si>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приказа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</si>
  <si>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ная практика организуется в учебных кабинетах или, в соотвествии с договорами, на базовых предприятиях республики. Реализация ППССЗ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</si>
  <si>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 xml:space="preserve">ФГОС СПО специальности ная практика организуется в учебных кабинетах или, в соотвествии с договорами, на базовых предприятиях республики. Реализация ППССЗ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</si>
  <si>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инженерной геодезии при производстве работ на строительной площадке;</t>
  </si>
  <si>
    <t>основ геологии;</t>
  </si>
  <si>
    <t>Производственная практика по ПМ 04</t>
  </si>
  <si>
    <t>УП 04</t>
  </si>
  <si>
    <t>ПП 04</t>
  </si>
  <si>
    <t>Производственная практика по ПМ 03</t>
  </si>
  <si>
    <t>МДК 02.01</t>
  </si>
  <si>
    <t>МДК 02.04</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</si>
  <si>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ОГСЭ.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</si>
  <si>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rPr>
        <u/>
        <sz val="12"/>
        <rFont val="Arial Narrow"/>
        <family val="2"/>
        <charset val="204"/>
      </rPr>
      <t>По циклу ОГСЭ</t>
    </r>
    <r>
      <rPr>
        <sz val="12"/>
        <rFont val="Arial Narrow"/>
        <family val="2"/>
        <charset val="204"/>
      </rPr>
      <t xml:space="preserve"> предусмотрены  дифференцированные зачёты.</t>
    </r>
  </si>
  <si>
    <r>
      <rPr>
        <u/>
        <sz val="12"/>
        <rFont val="Arial Narrow"/>
        <family val="2"/>
        <charset val="204"/>
      </rPr>
      <t>В общепрофессиональном цикле</t>
    </r>
    <r>
      <rPr>
        <sz val="12"/>
        <rFont val="Arial Narrow"/>
        <family val="2"/>
        <charset val="204"/>
      </rPr>
      <t xml:space="preserve"> предусмотрены комплексный экзамен по дисциплинам ОП 02 "Техническая механика"и ОП 03 "Электротехника и электроника", по дисциплине "Строительные материалы и изделия" - экзамен. По всем остальным дисциплинам запланирован дифференцированный зачет.</t>
    </r>
  </si>
  <si>
    <t>ЭК - экзамен комплексный</t>
  </si>
  <si>
    <t>ЭмК-экзамен по модулю комплексный</t>
  </si>
  <si>
    <t>ЭквК - экзамен квалификационный комплексный</t>
  </si>
  <si>
    <t>ПМ 01 Участие в проектировании зданий и сооружений</t>
  </si>
  <si>
    <t>Рассредоточено</t>
  </si>
  <si>
    <t>6,8</t>
  </si>
  <si>
    <t>4,6</t>
  </si>
  <si>
    <t>ПМ 02 Выполнение технологических процессов на объекте капитального строительства</t>
  </si>
  <si>
    <t>ПМ 03 Организация деятельности структурных подразделений при выполнении строительно-монтажных, в том числе отделочных работ, эксплуатации, ремонте и реконструкции зданий и сооружений.</t>
  </si>
  <si>
    <t>ПМ 04 Организация видов работ при эксплуатации и реконструкции строительных объектов</t>
  </si>
  <si>
    <t>ПМ 05 Выполнение работ по одной или нескольким профессиям рабочих, должностям служащих</t>
  </si>
  <si>
    <t>приказа Минобрнауки России от 10 января 2018 г. N 2 (ред. от 01.09.2022) "Об утверждении федерального образовательного стандарта среднего профессионального образования 08.02.01 "Строительство и эксплуатация зданий и сооружений"</t>
  </si>
  <si>
    <t>УП 05.01</t>
  </si>
  <si>
    <t>Выполнение работ по профессии бетонщика</t>
  </si>
  <si>
    <t>Осуществлять приготовление, укладку и уплотнение бетонных смесей, создание необходимых условий для набора прочности бетона при строительстве, реконструкции и капитальном ремонте зданий и сооружений</t>
  </si>
  <si>
    <t>Осуществлять кладку, ремонт и реконструкцию каменных конструкций зданий и сооружений промышленного и гражданского назначения</t>
  </si>
  <si>
    <t>Осуществлять облицовку внутренних и наружных, горизонтальных и вертикальных поверхностей зданий и сооружений различными видами плиток защитного и декоративного назначения</t>
  </si>
  <si>
    <t>Формируемые компетенции:</t>
  </si>
  <si>
    <t xml:space="preserve">На основную часть отводится 71% от объема образовательной программы, вариативную часть предоставлено 29% (1296 часов), которые распределены следующим образом:
</t>
  </si>
  <si>
    <t>МДК 05.01/ ПП 05.01</t>
  </si>
  <si>
    <t>МДК 05.02/  ПП 05.02</t>
  </si>
  <si>
    <t>МДК 05.03/  ПП 05.03</t>
  </si>
  <si>
    <t>81 / 72</t>
  </si>
  <si>
    <t>67 / 72</t>
  </si>
  <si>
    <r>
      <rPr>
        <u/>
        <sz val="12"/>
        <rFont val="Arial Narrow"/>
        <family val="2"/>
        <charset val="204"/>
      </rPr>
      <t xml:space="preserve">В профессиональном цикле </t>
    </r>
    <r>
      <rPr>
        <sz val="12"/>
        <rFont val="Arial Narrow"/>
        <family val="2"/>
        <charset val="204"/>
      </rPr>
      <t xml:space="preserve"> выбор формы аттестации обоснован количеством практических работ и значимостью осваиваемых компетенций для становления профессиональной компетентности выпускника. На проведение практик, в ГБПОУ "КБКС" по специальности 08.02.01 "Строительство и эксплуатация зданий и сооружений", отводится 42 %  от объёма профессионального цикла образовательной программы, по завершению которых проводятся дифференцированные зачеты. По ПМ 05 "Выполнение работ по одной или нескольким профессиям рабочих, должностям служащих" проводятся квалификационные экзамены, по результатам которых присваиваются квалификации: "Камнщик", "Обдицовщик-плиточник" и "Бетонщик". </t>
    </r>
  </si>
  <si>
    <t xml:space="preserve">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08.02.01 "Строительство и эксплуатация зданий и сооружений". Государственная итоговая аттестация проводится в форме  защиты дипломной работы (проекта) и демонстрационного экзамена, по результатам которого присваивается квалификация "Техник". </t>
  </si>
  <si>
    <t>Дипломное проектирование:</t>
  </si>
  <si>
    <t xml:space="preserve">по </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</si>
  <si>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97,7% от объема учебных циклов образовательной программы, следовательно, самостоятельная работа обучающихся составляет 2,3%.</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</si>
  <si>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</si>
  <si>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ОГСЭв 06</t>
  </si>
  <si>
    <t>Производственная практика по ПМ 02</t>
  </si>
  <si>
    <t>Производственная</t>
  </si>
  <si>
    <t xml:space="preserve">Учебная </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</si>
  <si>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реализяции Положения о порядке участия обучающихся колледжа в формировании содержания своего профессионального образования</t>
  </si>
  <si>
    <t>Основы безопасности жизнедеятельности</t>
  </si>
  <si>
    <t>приказа Минтруда России от 25.12.2014 N 1150н "Об утверждении профессионального стандарта "Каменщик" (Зарегистрировано в Минюсте России 29.01.2015 N 35773)</t>
  </si>
  <si>
    <t>приказа Министерства труда и социальной защиты Российской Федерации от 10 января 2017 г. N 12н "Об утверждении профессионального стандарта "Плиточник" (зарегистрирован Министерством юстиции Российской Федерации 25 января 2017 г., регистрационный N 45388);</t>
  </si>
  <si>
    <t>приказа Министерства труда и социальной защиты Российской Федерации от 10 февраля 2015 г. N 74н "Об утверждении профессионального стандарта "Бетонщик" (зарегистрирован Министерством юстиции Российской Федерации 12 марта 2015 г., регистрационный N 36412).</t>
  </si>
  <si>
    <t xml:space="preserve"> </t>
  </si>
  <si>
    <t>По выбору из обязательных предметных областей</t>
  </si>
  <si>
    <t>Дополнительные учебные предметы</t>
  </si>
  <si>
    <t>Астрономия</t>
  </si>
  <si>
    <t xml:space="preserve">Физика </t>
  </si>
  <si>
    <t>Основы строительного производства</t>
  </si>
  <si>
    <t>ЕН 03</t>
  </si>
  <si>
    <t>ОП 06</t>
  </si>
  <si>
    <t>Основы инженерной геологии</t>
  </si>
  <si>
    <t>Выполнение каменных работ</t>
  </si>
  <si>
    <t>Выполнение облицовочных работ</t>
  </si>
  <si>
    <t>Выполнение монтажно-обшивных работ</t>
  </si>
  <si>
    <t>Учебная практика по ПМ 05</t>
  </si>
  <si>
    <t>Экв</t>
  </si>
  <si>
    <t>4Эк</t>
  </si>
  <si>
    <t>ТО-16 нед., ПА - 1нед</t>
  </si>
  <si>
    <t>ТО-18 нед., УП- 6 нед., ПА- 1 нед</t>
  </si>
  <si>
    <t>ТО-15 нед., УП -2 нед</t>
  </si>
  <si>
    <t>ТО-17 нед</t>
  </si>
  <si>
    <t>Основы электротехники</t>
  </si>
  <si>
    <t>Безопаность жизнедеятельности</t>
  </si>
  <si>
    <t>Строительные машины</t>
  </si>
  <si>
    <t>2К</t>
  </si>
  <si>
    <t>Управление деятельностью структурных подразделений при выполнении строительно-монтажных работ, в том числе отделочных работ при эксплуатации, ремонтеи реконструкции зданий и сооружений.</t>
  </si>
  <si>
    <t xml:space="preserve">Преддипломная практика </t>
  </si>
  <si>
    <t>ТО-5 нед., ПП-7 нед,, ПДП - 4 нед., ПА-2 нед. ГИА-6нед</t>
  </si>
  <si>
    <t>6ДЭ</t>
  </si>
  <si>
    <t>Родная язык и литература</t>
  </si>
  <si>
    <t>Профессиональное самоопределение</t>
  </si>
  <si>
    <t>6м</t>
  </si>
  <si>
    <t>8м</t>
  </si>
  <si>
    <t>Экономика отрасли и ОФГ</t>
  </si>
  <si>
    <t>Учебная практика по МДК 04.01</t>
  </si>
  <si>
    <t>ПМ 02</t>
  </si>
  <si>
    <t>Учебная практика по ПМ 02.04 (проектно-сметная)</t>
  </si>
  <si>
    <t>Учебная практика по ПМ 02.01 (геодезия)</t>
  </si>
  <si>
    <t>Учебная практика по МДК 01.01</t>
  </si>
  <si>
    <t>ТО -12 нед. УП - 6 нед., ПП - 4 нед., ПА - 2 нед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</si>
</sst>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dd/mm/yy;@"/>
    <numFmt numFmtId="167" formatCode="#,##0;[Red]#,##0"/>
  </numFmts>
  <fonts count="38"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sz val="12"/>
      <color rgb="FF000000"/>
      <name val="Arial Narrow"/>
      <family val="2"/>
      <charset val="204"/>
    </font>
    <font>
      <u/>
      <sz val="12"/>
      <name val="Arial Narrow"/>
      <family val="2"/>
      <charset val="204"/>
    </font>
    <font>
      <sz val="11"/>
      <color theme="1"/>
      <name val="Arial Narrow"/>
      <family val="2"/>
      <charset val="204"/>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3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33" fillId="0" borderId="0" applyNumberFormat="0" applyFill="0" applyBorder="0" applyAlignment="0" applyProtection="0"/>
  </cellStyleXfs>
  <cellXfs count="354">
    <xf numFmtId="0" fontId="0" fillId="0" borderId="0" xfId="0"/>
    <xf numFmtId="0" fontId="9" fillId="0" borderId="0" xfId="0" applyFont="1"/>
    <xf numFmtId="0" fontId="8"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5" fillId="0" borderId="2" xfId="0" applyFont="1" applyBorder="1" applyAlignment="1">
      <alignment horizontal="left"/>
    </xf>
    <xf numFmtId="0" fontId="8" fillId="0" borderId="0" xfId="0" applyFont="1"/>
    <xf numFmtId="0" fontId="6" fillId="0" borderId="0" xfId="0" applyFont="1" applyAlignment="1">
      <alignment horizontal="left"/>
    </xf>
    <xf numFmtId="0" fontId="8" fillId="0" borderId="2" xfId="0" applyFont="1" applyBorder="1" applyAlignment="1">
      <alignment horizontal="center" vertical="center" wrapText="1"/>
    </xf>
    <xf numFmtId="0" fontId="11" fillId="0" borderId="8" xfId="0" applyFont="1" applyBorder="1" applyAlignment="1">
      <alignment horizontal="left"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11"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2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8" fillId="0" borderId="2" xfId="0" applyFont="1" applyBorder="1" applyAlignment="1">
      <alignment vertical="center"/>
    </xf>
    <xf numFmtId="0" fontId="12" fillId="0" borderId="0" xfId="0" applyFont="1" applyAlignment="1">
      <alignment vertical="center"/>
    </xf>
    <xf numFmtId="0" fontId="12" fillId="0" borderId="2" xfId="0" applyFont="1" applyBorder="1" applyAlignment="1">
      <alignment horizontal="center" vertical="center" wrapText="1"/>
    </xf>
    <xf numFmtId="0" fontId="8" fillId="0" borderId="2" xfId="0" applyFont="1" applyBorder="1" applyAlignment="1">
      <alignment horizontal="left" vertical="center" wrapText="1"/>
    </xf>
    <xf numFmtId="49" fontId="11" fillId="0" borderId="14" xfId="2" applyNumberFormat="1" applyFont="1" applyFill="1" applyBorder="1" applyAlignment="1">
      <alignment horizontal="left" vertical="center" wrapText="1"/>
    </xf>
    <xf numFmtId="0" fontId="11" fillId="0" borderId="0" xfId="0" applyFont="1" applyAlignment="1">
      <alignment horizontal="center" vertical="center"/>
    </xf>
    <xf numFmtId="0" fontId="11" fillId="0" borderId="2" xfId="0" applyFont="1" applyBorder="1" applyAlignment="1">
      <alignment horizontal="left" vertical="center" wrapText="1"/>
    </xf>
    <xf numFmtId="1" fontId="11" fillId="0" borderId="2" xfId="0" applyNumberFormat="1" applyFont="1" applyBorder="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8" fillId="0" borderId="8" xfId="0" applyFont="1" applyBorder="1" applyAlignment="1">
      <alignment horizontal="left" vertical="center" wrapText="1"/>
    </xf>
    <xf numFmtId="0" fontId="18" fillId="0" borderId="0" xfId="0" applyFont="1" applyAlignment="1">
      <alignment horizontal="center" vertical="center"/>
    </xf>
    <xf numFmtId="0" fontId="17" fillId="0" borderId="0" xfId="0" applyFont="1" applyAlignment="1">
      <alignment vertical="center"/>
    </xf>
    <xf numFmtId="0" fontId="16" fillId="0" borderId="6" xfId="0" applyFont="1" applyBorder="1" applyAlignment="1">
      <alignment horizontal="center" vertical="center" wrapText="1"/>
    </xf>
    <xf numFmtId="1" fontId="11"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1" fontId="11" fillId="0" borderId="0" xfId="0" applyNumberFormat="1" applyFont="1" applyAlignment="1">
      <alignment vertical="center"/>
    </xf>
    <xf numFmtId="1" fontId="11" fillId="0" borderId="0" xfId="0" applyNumberFormat="1" applyFont="1" applyAlignment="1">
      <alignment horizontal="center" vertical="center"/>
    </xf>
    <xf numFmtId="49" fontId="8" fillId="0" borderId="2" xfId="0" applyNumberFormat="1" applyFont="1" applyBorder="1" applyAlignment="1">
      <alignment horizontal="center" vertical="center" wrapText="1"/>
    </xf>
    <xf numFmtId="0" fontId="11" fillId="0" borderId="4" xfId="0" applyFont="1" applyBorder="1" applyAlignment="1">
      <alignment vertical="center" wrapText="1"/>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8" fillId="5" borderId="21"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2" xfId="3" applyFont="1" applyFill="1" applyBorder="1" applyAlignment="1">
      <alignment horizontal="right" vertical="center" wrapText="1"/>
    </xf>
    <xf numFmtId="0" fontId="8" fillId="5" borderId="0" xfId="0" applyFont="1" applyFill="1" applyAlignment="1">
      <alignment horizontal="left"/>
    </xf>
    <xf numFmtId="0" fontId="8" fillId="5" borderId="3" xfId="0" applyFont="1" applyFill="1" applyBorder="1"/>
    <xf numFmtId="0" fontId="8" fillId="5" borderId="4" xfId="1" applyFont="1" applyFill="1" applyBorder="1" applyAlignment="1">
      <alignment horizontal="left" vertical="center" wrapText="1"/>
    </xf>
    <xf numFmtId="0" fontId="24"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vertical="center"/>
    </xf>
    <xf numFmtId="0" fontId="25" fillId="0" borderId="0" xfId="0" applyFont="1"/>
    <xf numFmtId="0" fontId="24" fillId="0" borderId="0" xfId="0" applyFont="1"/>
    <xf numFmtId="0" fontId="24" fillId="0" borderId="0" xfId="0" applyFont="1" applyAlignment="1">
      <alignment horizontal="justify"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left" vertical="center" wrapText="1"/>
    </xf>
    <xf numFmtId="0" fontId="8" fillId="6" borderId="2" xfId="0" applyFont="1" applyFill="1" applyBorder="1" applyAlignment="1">
      <alignment horizontal="center"/>
    </xf>
    <xf numFmtId="0" fontId="8" fillId="0" borderId="2" xfId="0" applyFont="1" applyBorder="1" applyAlignment="1">
      <alignment horizontal="left" wrapText="1"/>
    </xf>
    <xf numFmtId="0" fontId="5" fillId="0" borderId="6" xfId="0" applyFont="1" applyBorder="1" applyAlignment="1">
      <alignment horizontal="left" vertical="center" wrapText="1"/>
    </xf>
    <xf numFmtId="0" fontId="11" fillId="0" borderId="8" xfId="0" applyFont="1" applyBorder="1" applyAlignment="1">
      <alignment vertical="center" wrapText="1"/>
    </xf>
    <xf numFmtId="0" fontId="5" fillId="0" borderId="2"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8" xfId="0" applyFont="1" applyBorder="1" applyAlignment="1">
      <alignment horizontal="left"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Border="1" applyAlignment="1"/>
    <xf numFmtId="0" fontId="9" fillId="0" borderId="31" xfId="0" applyFont="1" applyBorder="1"/>
    <xf numFmtId="0" fontId="28" fillId="0" borderId="0" xfId="0" applyFont="1" applyBorder="1" applyAlignment="1"/>
    <xf numFmtId="0" fontId="28" fillId="0" borderId="0" xfId="0" applyFont="1" applyBorder="1" applyAlignment="1">
      <alignment horizontal="center"/>
    </xf>
    <xf numFmtId="0" fontId="11" fillId="0" borderId="0" xfId="0" applyFont="1" applyBorder="1" applyAlignment="1">
      <alignment vertical="center"/>
    </xf>
    <xf numFmtId="0" fontId="8" fillId="0" borderId="0" xfId="0" applyFont="1" applyBorder="1" applyAlignment="1">
      <alignment vertical="center"/>
    </xf>
    <xf numFmtId="166" fontId="28" fillId="0" borderId="31" xfId="0" applyNumberFormat="1" applyFont="1" applyBorder="1" applyAlignment="1">
      <alignment horizontal="center"/>
    </xf>
    <xf numFmtId="0" fontId="29" fillId="0" borderId="0" xfId="0" applyFont="1" applyBorder="1" applyAlignment="1">
      <alignment horizontal="center" vertical="center"/>
    </xf>
    <xf numFmtId="0" fontId="10" fillId="0" borderId="0" xfId="0" applyFont="1" applyBorder="1" applyAlignment="1"/>
    <xf numFmtId="0" fontId="29" fillId="0" borderId="0" xfId="0" applyFont="1" applyBorder="1" applyAlignment="1"/>
    <xf numFmtId="165" fontId="10" fillId="0" borderId="0" xfId="4" applyFont="1" applyBorder="1" applyAlignment="1">
      <alignment wrapText="1"/>
    </xf>
    <xf numFmtId="165" fontId="10" fillId="0" borderId="0" xfId="4" applyFont="1" applyBorder="1" applyAlignment="1">
      <alignment vertical="center" wrapText="1"/>
    </xf>
    <xf numFmtId="0" fontId="9" fillId="0" borderId="31" xfId="0" applyFont="1" applyBorder="1" applyAlignment="1">
      <alignment horizontal="center"/>
    </xf>
    <xf numFmtId="0" fontId="9" fillId="0" borderId="31" xfId="0" applyFont="1" applyBorder="1" applyAlignment="1">
      <alignment horizontal="center" wrapText="1"/>
    </xf>
    <xf numFmtId="0" fontId="21"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0" fillId="0" borderId="0" xfId="0" applyFont="1" applyBorder="1"/>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2" fillId="0" borderId="0" xfId="0" applyFont="1" applyAlignment="1">
      <alignment horizontal="left"/>
    </xf>
    <xf numFmtId="0" fontId="22" fillId="0" borderId="2" xfId="0" applyFont="1" applyBorder="1" applyAlignment="1">
      <alignment horizontal="left"/>
    </xf>
    <xf numFmtId="0" fontId="5" fillId="0" borderId="2" xfId="0" applyFont="1" applyBorder="1" applyAlignment="1">
      <alignment vertical="top" wrapText="1"/>
    </xf>
    <xf numFmtId="0" fontId="5" fillId="0" borderId="2" xfId="0" applyFont="1" applyBorder="1" applyAlignment="1">
      <alignment horizontal="left" vertical="center"/>
    </xf>
    <xf numFmtId="0" fontId="35" fillId="0" borderId="2" xfId="0" applyFont="1" applyBorder="1" applyAlignment="1">
      <alignment horizontal="center" vertical="center"/>
    </xf>
    <xf numFmtId="164" fontId="15" fillId="0" borderId="2" xfId="0" applyNumberFormat="1" applyFont="1" applyBorder="1" applyAlignment="1">
      <alignment horizontal="right" vertical="top" wrapText="1"/>
    </xf>
    <xf numFmtId="164" fontId="5" fillId="0" borderId="2" xfId="4" applyNumberFormat="1" applyFont="1" applyFill="1" applyBorder="1" applyAlignment="1">
      <alignment vertical="top" wrapText="1"/>
    </xf>
    <xf numFmtId="167" fontId="15" fillId="0" borderId="6" xfId="4" applyNumberFormat="1" applyFont="1" applyFill="1" applyBorder="1" applyAlignment="1">
      <alignment horizontal="right" vertical="top" wrapText="1"/>
    </xf>
    <xf numFmtId="0" fontId="5" fillId="6" borderId="2" xfId="0" applyNumberFormat="1" applyFont="1" applyFill="1" applyBorder="1" applyAlignment="1">
      <alignment horizontal="right" vertical="center"/>
    </xf>
    <xf numFmtId="0" fontId="5" fillId="6" borderId="2" xfId="0" applyFont="1" applyFill="1" applyBorder="1" applyAlignment="1">
      <alignment horizontal="left" vertical="center"/>
    </xf>
    <xf numFmtId="164"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5" fillId="0" borderId="2" xfId="0" applyFont="1" applyBorder="1" applyAlignment="1">
      <alignment horizontal="center"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0" fontId="5" fillId="0" borderId="7" xfId="0" applyFont="1" applyBorder="1" applyAlignment="1">
      <alignment horizontal="left"/>
    </xf>
    <xf numFmtId="14" fontId="5" fillId="0" borderId="0" xfId="0" applyNumberFormat="1" applyFont="1"/>
    <xf numFmtId="0" fontId="0" fillId="0" borderId="0" xfId="0" applyFill="1"/>
    <xf numFmtId="0" fontId="5" fillId="0" borderId="5" xfId="0" applyFont="1" applyBorder="1" applyAlignment="1">
      <alignment horizontal="left" vertical="center" wrapText="1"/>
    </xf>
    <xf numFmtId="0" fontId="11" fillId="0" borderId="8" xfId="0" applyFont="1" applyBorder="1" applyAlignment="1">
      <alignment horizontal="left"/>
    </xf>
    <xf numFmtId="0" fontId="11" fillId="0" borderId="8" xfId="0" applyFont="1" applyBorder="1"/>
    <xf numFmtId="0" fontId="11" fillId="0" borderId="2" xfId="0" applyFont="1" applyBorder="1" applyAlignment="1">
      <alignment horizontal="left" wrapText="1"/>
    </xf>
    <xf numFmtId="0" fontId="8" fillId="6" borderId="8" xfId="0" applyFont="1" applyFill="1" applyBorder="1" applyAlignment="1">
      <alignment horizontal="left" vertical="center" wrapText="1"/>
    </xf>
    <xf numFmtId="0" fontId="8" fillId="6" borderId="8" xfId="0" applyFont="1" applyFill="1" applyBorder="1" applyAlignment="1">
      <alignment horizontal="left" vertical="center"/>
    </xf>
    <xf numFmtId="49" fontId="8" fillId="6" borderId="2" xfId="0" applyNumberFormat="1" applyFont="1" applyFill="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xf>
    <xf numFmtId="0" fontId="15" fillId="0" borderId="0" xfId="0" applyFont="1" applyAlignment="1">
      <alignment horizontal="left" vertical="center"/>
    </xf>
    <xf numFmtId="14" fontId="5" fillId="0" borderId="31" xfId="0" applyNumberFormat="1" applyFont="1" applyBorder="1" applyAlignment="1">
      <alignment horizontal="left"/>
    </xf>
    <xf numFmtId="0" fontId="5" fillId="0" borderId="0" xfId="0" applyFont="1" applyAlignment="1">
      <alignment horizontal="left" vertical="center"/>
    </xf>
    <xf numFmtId="0" fontId="22" fillId="0" borderId="0" xfId="0" applyFont="1" applyAlignment="1">
      <alignment horizontal="left"/>
    </xf>
    <xf numFmtId="0" fontId="5" fillId="0" borderId="31" xfId="0" applyFont="1" applyBorder="1" applyAlignment="1">
      <alignment horizontal="left"/>
    </xf>
    <xf numFmtId="0" fontId="11" fillId="0" borderId="2" xfId="0" applyFont="1" applyBorder="1" applyAlignment="1">
      <alignment horizontal="left"/>
    </xf>
    <xf numFmtId="0" fontId="11" fillId="0" borderId="4" xfId="0" applyFont="1" applyBorder="1" applyAlignment="1">
      <alignment horizontal="left" vertical="center"/>
    </xf>
    <xf numFmtId="0" fontId="8" fillId="6" borderId="2" xfId="0" applyFont="1" applyFill="1" applyBorder="1" applyAlignment="1">
      <alignment horizontal="center" vertical="center"/>
    </xf>
    <xf numFmtId="1" fontId="8" fillId="6" borderId="2" xfId="0" applyNumberFormat="1" applyFont="1" applyFill="1" applyBorder="1" applyAlignment="1">
      <alignment horizontal="center" vertical="center"/>
    </xf>
    <xf numFmtId="0" fontId="8" fillId="6" borderId="2" xfId="0" applyFont="1" applyFill="1" applyBorder="1" applyAlignment="1">
      <alignment vertical="center"/>
    </xf>
    <xf numFmtId="0" fontId="8" fillId="6" borderId="2" xfId="0" applyFont="1" applyFill="1" applyBorder="1" applyAlignment="1">
      <alignment horizontal="center" wrapText="1"/>
    </xf>
    <xf numFmtId="0" fontId="11" fillId="6" borderId="2" xfId="0" applyFont="1" applyFill="1" applyBorder="1" applyAlignment="1">
      <alignment horizontal="center" vertical="center" wrapText="1"/>
    </xf>
    <xf numFmtId="49" fontId="11" fillId="6" borderId="2" xfId="0" applyNumberFormat="1" applyFont="1" applyFill="1" applyBorder="1" applyAlignment="1">
      <alignment horizontal="center" vertical="center"/>
    </xf>
    <xf numFmtId="1" fontId="11" fillId="6" borderId="2"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0" fontId="8" fillId="6" borderId="6" xfId="0" applyFont="1" applyFill="1" applyBorder="1" applyAlignment="1">
      <alignment horizontal="center" vertical="center" wrapText="1"/>
    </xf>
    <xf numFmtId="49" fontId="8" fillId="6" borderId="2" xfId="0" applyNumberFormat="1" applyFont="1" applyFill="1" applyBorder="1" applyAlignment="1">
      <alignment vertical="center"/>
    </xf>
    <xf numFmtId="0" fontId="8" fillId="6" borderId="0" xfId="0" applyFont="1" applyFill="1" applyAlignment="1">
      <alignment horizontal="center" vertical="center"/>
    </xf>
    <xf numFmtId="0" fontId="8" fillId="6" borderId="32" xfId="0" applyFont="1" applyFill="1" applyBorder="1" applyAlignment="1">
      <alignment horizontal="center" vertical="center" wrapText="1"/>
    </xf>
    <xf numFmtId="1" fontId="8" fillId="6" borderId="2" xfId="0" applyNumberFormat="1" applyFont="1" applyFill="1" applyBorder="1" applyAlignment="1">
      <alignment horizontal="center"/>
    </xf>
    <xf numFmtId="0" fontId="11" fillId="6" borderId="32" xfId="0" applyFont="1" applyFill="1" applyBorder="1" applyAlignment="1">
      <alignment horizontal="center" vertical="center" wrapText="1"/>
    </xf>
    <xf numFmtId="0" fontId="11" fillId="6" borderId="2" xfId="0" applyFont="1" applyFill="1" applyBorder="1" applyAlignment="1">
      <alignment horizontal="center"/>
    </xf>
    <xf numFmtId="0" fontId="11" fillId="6" borderId="2" xfId="0" applyFont="1" applyFill="1" applyBorder="1" applyAlignment="1">
      <alignment vertical="center"/>
    </xf>
    <xf numFmtId="0" fontId="11" fillId="6" borderId="2" xfId="0" applyFont="1" applyFill="1" applyBorder="1" applyAlignment="1">
      <alignment horizontal="center" vertical="center"/>
    </xf>
    <xf numFmtId="1" fontId="11" fillId="6" borderId="2" xfId="0" applyNumberFormat="1" applyFont="1" applyFill="1" applyBorder="1" applyAlignment="1">
      <alignment vertical="center"/>
    </xf>
    <xf numFmtId="2" fontId="11" fillId="6" borderId="2" xfId="0" applyNumberFormat="1" applyFont="1" applyFill="1" applyBorder="1" applyAlignment="1">
      <alignment horizontal="center" vertical="center"/>
    </xf>
    <xf numFmtId="1" fontId="8" fillId="6" borderId="2" xfId="0" applyNumberFormat="1" applyFont="1" applyFill="1" applyBorder="1" applyAlignment="1">
      <alignment vertical="center"/>
    </xf>
    <xf numFmtId="0" fontId="5" fillId="0" borderId="2" xfId="0" applyFont="1" applyBorder="1" applyAlignment="1">
      <alignment horizontal="right" vertical="center" wrapText="1"/>
    </xf>
    <xf numFmtId="0" fontId="18" fillId="0" borderId="2" xfId="0" applyFont="1" applyBorder="1" applyAlignment="1">
      <alignment horizontal="left" vertical="center" wrapText="1"/>
    </xf>
    <xf numFmtId="0" fontId="15" fillId="0" borderId="0" xfId="0" applyFont="1" applyAlignment="1">
      <alignment horizontal="center" vertical="center"/>
    </xf>
    <xf numFmtId="0" fontId="5" fillId="0" borderId="31" xfId="0" applyFont="1" applyBorder="1" applyAlignment="1">
      <alignment horizontal="center"/>
    </xf>
    <xf numFmtId="0" fontId="36" fillId="0" borderId="0" xfId="0" applyFont="1" applyBorder="1" applyAlignment="1"/>
    <xf numFmtId="0" fontId="15" fillId="0" borderId="0" xfId="0" applyFont="1" applyBorder="1" applyAlignment="1">
      <alignment vertical="center"/>
    </xf>
    <xf numFmtId="14" fontId="5" fillId="0" borderId="33" xfId="0" applyNumberFormat="1" applyFont="1" applyBorder="1" applyAlignment="1">
      <alignment horizontal="left"/>
    </xf>
    <xf numFmtId="14" fontId="5" fillId="0" borderId="31" xfId="0" applyNumberFormat="1" applyFont="1" applyBorder="1" applyAlignment="1">
      <alignment horizontal="left" vertical="center"/>
    </xf>
    <xf numFmtId="0" fontId="5" fillId="0" borderId="33" xfId="0" applyFont="1" applyBorder="1" applyAlignment="1">
      <alignment horizontal="left"/>
    </xf>
    <xf numFmtId="0" fontId="8" fillId="0" borderId="2" xfId="0" applyFont="1" applyBorder="1" applyAlignment="1">
      <alignment horizontal="center" vertical="center" wrapText="1"/>
    </xf>
    <xf numFmtId="0" fontId="8" fillId="0" borderId="0" xfId="0" applyFont="1" applyAlignment="1">
      <alignment vertical="center" wrapText="1"/>
    </xf>
    <xf numFmtId="1" fontId="8" fillId="8" borderId="2" xfId="0" applyNumberFormat="1" applyFont="1" applyFill="1" applyBorder="1" applyAlignment="1">
      <alignment horizontal="center" vertical="center"/>
    </xf>
    <xf numFmtId="1" fontId="11"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11" fillId="8" borderId="2" xfId="0" applyFont="1" applyFill="1" applyBorder="1" applyAlignment="1">
      <alignment horizontal="center"/>
    </xf>
    <xf numFmtId="0" fontId="8" fillId="8" borderId="32" xfId="0" applyFont="1" applyFill="1" applyBorder="1" applyAlignment="1">
      <alignment horizontal="center"/>
    </xf>
    <xf numFmtId="49" fontId="8" fillId="8" borderId="32" xfId="0" applyNumberFormat="1" applyFont="1" applyFill="1" applyBorder="1" applyAlignment="1">
      <alignment horizontal="center"/>
    </xf>
    <xf numFmtId="0" fontId="8" fillId="8" borderId="0" xfId="0" applyFont="1" applyFill="1" applyAlignment="1">
      <alignment horizontal="center"/>
    </xf>
    <xf numFmtId="49" fontId="8" fillId="8" borderId="2" xfId="0" applyNumberFormat="1" applyFont="1" applyFill="1" applyBorder="1" applyAlignment="1">
      <alignment horizontal="center"/>
    </xf>
    <xf numFmtId="0" fontId="8" fillId="8" borderId="2" xfId="0" applyFont="1" applyFill="1" applyBorder="1" applyAlignment="1">
      <alignment vertical="center"/>
    </xf>
    <xf numFmtId="0" fontId="8" fillId="8" borderId="8" xfId="0" applyFont="1" applyFill="1" applyBorder="1" applyAlignment="1">
      <alignment horizontal="left"/>
    </xf>
    <xf numFmtId="0" fontId="8" fillId="8" borderId="8" xfId="0" applyFont="1" applyFill="1" applyBorder="1" applyAlignment="1">
      <alignment horizontal="left" wrapText="1"/>
    </xf>
    <xf numFmtId="0" fontId="8" fillId="8" borderId="8" xfId="0" applyFont="1" applyFill="1" applyBorder="1" applyAlignment="1">
      <alignment horizontal="left" vertical="center" wrapText="1"/>
    </xf>
    <xf numFmtId="0" fontId="8" fillId="8" borderId="3" xfId="0" applyFont="1" applyFill="1" applyBorder="1" applyAlignment="1">
      <alignment horizontal="left" wrapText="1"/>
    </xf>
    <xf numFmtId="0" fontId="8" fillId="8" borderId="8" xfId="0" applyFont="1" applyFill="1" applyBorder="1" applyAlignment="1">
      <alignment vertical="center" wrapText="1"/>
    </xf>
    <xf numFmtId="0" fontId="11" fillId="8" borderId="8" xfId="0" applyFont="1" applyFill="1" applyBorder="1" applyAlignment="1">
      <alignment vertical="center" wrapText="1"/>
    </xf>
    <xf numFmtId="0" fontId="8"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vertical="center" wrapText="1"/>
    </xf>
    <xf numFmtId="1" fontId="11" fillId="8"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xf>
    <xf numFmtId="0" fontId="8" fillId="8" borderId="0" xfId="0" applyFont="1" applyFill="1" applyAlignment="1">
      <alignment horizontal="center" vertical="center"/>
    </xf>
    <xf numFmtId="2" fontId="11" fillId="8" borderId="2" xfId="0" applyNumberFormat="1" applyFont="1" applyFill="1" applyBorder="1" applyAlignment="1">
      <alignment horizontal="center" vertical="center"/>
    </xf>
    <xf numFmtId="0" fontId="5" fillId="8" borderId="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8" fillId="6" borderId="6" xfId="0" applyFont="1" applyFill="1" applyBorder="1" applyAlignment="1">
      <alignment horizontal="center" vertical="center"/>
    </xf>
    <xf numFmtId="0" fontId="18" fillId="6" borderId="2" xfId="0" applyFont="1" applyFill="1" applyBorder="1" applyAlignment="1">
      <alignment horizontal="center" vertical="center"/>
    </xf>
    <xf numFmtId="0" fontId="16" fillId="6" borderId="2" xfId="0" applyFont="1" applyFill="1" applyBorder="1" applyAlignment="1">
      <alignment vertical="center"/>
    </xf>
    <xf numFmtId="0" fontId="18" fillId="6" borderId="2" xfId="0" applyFont="1" applyFill="1" applyBorder="1" applyAlignment="1">
      <alignment vertical="center"/>
    </xf>
    <xf numFmtId="49" fontId="11" fillId="6" borderId="2" xfId="0" applyNumberFormat="1" applyFont="1" applyFill="1" applyBorder="1" applyAlignment="1">
      <alignment horizontal="center"/>
    </xf>
    <xf numFmtId="165" fontId="13" fillId="0" borderId="0" xfId="4" applyFont="1" applyAlignment="1">
      <alignment vertical="center"/>
    </xf>
    <xf numFmtId="0" fontId="30" fillId="0" borderId="0" xfId="0" applyFont="1" applyBorder="1" applyAlignment="1">
      <alignment horizontal="left"/>
    </xf>
    <xf numFmtId="0" fontId="9" fillId="0" borderId="31" xfId="0" applyFont="1" applyBorder="1" applyAlignment="1">
      <alignment horizontal="left"/>
    </xf>
    <xf numFmtId="0" fontId="32" fillId="0" borderId="0" xfId="0" applyFont="1" applyBorder="1" applyAlignment="1">
      <alignment horizontal="left"/>
    </xf>
    <xf numFmtId="0" fontId="30" fillId="0" borderId="0" xfId="0" applyFont="1" applyAlignment="1">
      <alignment horizontal="left" wrapText="1"/>
    </xf>
    <xf numFmtId="0" fontId="8" fillId="0" borderId="0" xfId="5" applyFont="1" applyAlignment="1">
      <alignment horizontal="left"/>
    </xf>
    <xf numFmtId="0" fontId="21" fillId="0" borderId="0" xfId="0" applyFont="1" applyBorder="1" applyAlignment="1">
      <alignment horizontal="left" wrapText="1"/>
    </xf>
    <xf numFmtId="0" fontId="22" fillId="0" borderId="0" xfId="0" applyFont="1" applyBorder="1" applyAlignment="1">
      <alignment horizontal="center"/>
    </xf>
    <xf numFmtId="0" fontId="8" fillId="0" borderId="0" xfId="0" applyFont="1" applyBorder="1" applyAlignment="1">
      <alignment horizontal="left" vertical="center"/>
    </xf>
    <xf numFmtId="0" fontId="7" fillId="0" borderId="0" xfId="0" applyFont="1" applyAlignment="1">
      <alignment vertical="center"/>
    </xf>
    <xf numFmtId="0" fontId="21" fillId="0" borderId="0" xfId="0" applyFont="1" applyBorder="1" applyAlignment="1">
      <alignment horizontal="left"/>
    </xf>
    <xf numFmtId="14" fontId="9" fillId="0" borderId="31" xfId="0" applyNumberFormat="1" applyFont="1" applyBorder="1" applyAlignment="1">
      <alignment horizontal="center"/>
    </xf>
    <xf numFmtId="0" fontId="9" fillId="0" borderId="31" xfId="0" applyFont="1" applyBorder="1" applyAlignment="1">
      <alignment horizontal="center"/>
    </xf>
    <xf numFmtId="0" fontId="27" fillId="0" borderId="0" xfId="0" applyFont="1" applyBorder="1" applyAlignment="1">
      <alignment horizontal="center"/>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21" fillId="0" borderId="0" xfId="0" applyFont="1" applyBorder="1" applyAlignment="1">
      <alignment horizontal="left" vertical="center" wrapText="1"/>
    </xf>
    <xf numFmtId="0" fontId="28" fillId="0" borderId="31" xfId="0" applyFont="1" applyBorder="1" applyAlignment="1">
      <alignment horizontal="left"/>
    </xf>
    <xf numFmtId="0" fontId="29" fillId="0" borderId="34" xfId="0" applyFont="1" applyBorder="1" applyAlignment="1">
      <alignment horizontal="left" vertical="center"/>
    </xf>
    <xf numFmtId="0" fontId="9" fillId="0" borderId="0" xfId="0" applyFont="1" applyBorder="1" applyAlignment="1">
      <alignment horizontal="center"/>
    </xf>
    <xf numFmtId="0" fontId="26" fillId="0" borderId="0" xfId="0" applyFont="1" applyBorder="1" applyAlignment="1">
      <alignment horizontal="center" vertical="center"/>
    </xf>
    <xf numFmtId="0" fontId="9" fillId="0" borderId="0" xfId="0" applyFont="1" applyAlignment="1">
      <alignment horizontal="left"/>
    </xf>
    <xf numFmtId="165" fontId="30" fillId="0" borderId="0" xfId="4" applyFont="1" applyBorder="1" applyAlignment="1">
      <alignment horizontal="left" wrapText="1"/>
    </xf>
    <xf numFmtId="165" fontId="31" fillId="0" borderId="0" xfId="4" applyFont="1" applyBorder="1" applyAlignment="1">
      <alignment horizontal="left" vertical="center" wrapText="1"/>
    </xf>
    <xf numFmtId="165" fontId="9" fillId="0" borderId="0" xfId="4"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0" borderId="2" xfId="0" applyFont="1" applyBorder="1" applyAlignment="1">
      <alignment horizontal="center" vertical="center" wrapText="1"/>
    </xf>
    <xf numFmtId="0" fontId="8" fillId="8" borderId="2" xfId="0" applyFont="1" applyFill="1" applyBorder="1" applyAlignment="1">
      <alignment horizontal="center" vertical="center" wrapText="1"/>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8" borderId="4" xfId="0" applyNumberFormat="1" applyFont="1" applyFill="1" applyBorder="1" applyAlignment="1">
      <alignment horizontal="center" vertical="center"/>
    </xf>
    <xf numFmtId="49" fontId="8" fillId="8" borderId="6" xfId="0" applyNumberFormat="1" applyFont="1" applyFill="1" applyBorder="1" applyAlignment="1">
      <alignment horizontal="center" vertical="center"/>
    </xf>
    <xf numFmtId="0" fontId="5" fillId="0" borderId="0" xfId="0" applyFont="1" applyAlignment="1">
      <alignment horizontal="left" vertical="center" wrapText="1"/>
    </xf>
    <xf numFmtId="0" fontId="11" fillId="0" borderId="2" xfId="0" applyFont="1" applyBorder="1" applyAlignment="1">
      <alignment horizontal="left" vertical="center"/>
    </xf>
    <xf numFmtId="0" fontId="5" fillId="0" borderId="2"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8" borderId="2" xfId="0" applyFont="1" applyFill="1" applyBorder="1" applyAlignment="1">
      <alignment horizontal="center" vertical="center" wrapText="1"/>
    </xf>
    <xf numFmtId="0" fontId="1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0" borderId="2" xfId="0" applyFont="1" applyBorder="1" applyAlignment="1">
      <alignment horizontal="left" vertical="center" textRotation="90" wrapText="1"/>
    </xf>
    <xf numFmtId="165" fontId="5" fillId="0" borderId="2" xfId="4" applyFont="1" applyFill="1" applyBorder="1" applyAlignment="1">
      <alignment horizontal="center" vertical="center" textRotation="90" wrapText="1"/>
    </xf>
    <xf numFmtId="0" fontId="6" fillId="0" borderId="0" xfId="0" applyFont="1" applyAlignment="1">
      <alignment horizontal="center" vertical="center" wrapText="1"/>
    </xf>
    <xf numFmtId="0" fontId="15" fillId="0" borderId="2" xfId="0" applyFont="1" applyBorder="1" applyAlignment="1">
      <alignment horizontal="left" vertical="top"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5" fillId="0" borderId="32" xfId="0" applyFont="1" applyBorder="1" applyAlignment="1">
      <alignment horizontal="center" vertical="top" wrapText="1"/>
    </xf>
    <xf numFmtId="164" fontId="15" fillId="0" borderId="2" xfId="4" applyNumberFormat="1" applyFont="1" applyFill="1" applyBorder="1" applyAlignment="1">
      <alignment horizontal="center" vertical="top" wrapText="1"/>
    </xf>
    <xf numFmtId="0" fontId="5" fillId="0" borderId="0" xfId="0" applyFont="1" applyAlignment="1">
      <alignment horizontal="left" vertical="top" wrapText="1"/>
    </xf>
    <xf numFmtId="0" fontId="34" fillId="0" borderId="0" xfId="0" applyFont="1" applyAlignment="1">
      <alignment horizontal="left" vertical="top" wrapText="1"/>
    </xf>
    <xf numFmtId="0" fontId="22" fillId="0" borderId="0" xfId="0" applyFont="1" applyAlignment="1">
      <alignment horizontal="left"/>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15" fillId="0" borderId="33" xfId="0" applyFont="1" applyBorder="1" applyAlignment="1">
      <alignment horizontal="left" vertical="top" wrapText="1"/>
    </xf>
    <xf numFmtId="0" fontId="15" fillId="0" borderId="32" xfId="0" applyFont="1" applyBorder="1" applyAlignment="1">
      <alignment horizontal="left" vertical="top" wrapText="1"/>
    </xf>
    <xf numFmtId="164" fontId="15" fillId="0" borderId="8" xfId="0" applyNumberFormat="1" applyFont="1" applyBorder="1" applyAlignment="1">
      <alignment horizontal="center" vertical="top" wrapText="1"/>
    </xf>
    <xf numFmtId="164" fontId="15" fillId="0" borderId="33" xfId="0" applyNumberFormat="1" applyFont="1" applyBorder="1" applyAlignment="1">
      <alignment horizontal="center" vertical="top" wrapText="1"/>
    </xf>
    <xf numFmtId="164" fontId="15" fillId="0" borderId="32" xfId="0" applyNumberFormat="1" applyFont="1" applyBorder="1" applyAlignment="1">
      <alignment horizontal="center" vertical="top" wrapText="1"/>
    </xf>
    <xf numFmtId="0" fontId="15"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22" fillId="6" borderId="2" xfId="0" applyFont="1" applyFill="1" applyBorder="1" applyAlignment="1">
      <alignment horizontal="left" vertical="center" wrapText="1"/>
    </xf>
    <xf numFmtId="0" fontId="5" fillId="0" borderId="8" xfId="0" applyFont="1" applyBorder="1" applyAlignment="1">
      <alignment vertical="top" wrapText="1"/>
    </xf>
    <xf numFmtId="0" fontId="5" fillId="0" borderId="33" xfId="0" applyFont="1" applyBorder="1" applyAlignment="1">
      <alignment vertical="top" wrapText="1"/>
    </xf>
    <xf numFmtId="0" fontId="5" fillId="0" borderId="32" xfId="0" applyFont="1" applyBorder="1" applyAlignment="1">
      <alignment vertical="top" wrapText="1"/>
    </xf>
    <xf numFmtId="0" fontId="22" fillId="6" borderId="8"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1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33" xfId="0" applyFont="1" applyBorder="1" applyAlignment="1">
      <alignment horizontal="left" vertical="top" wrapText="1"/>
    </xf>
    <xf numFmtId="0" fontId="18" fillId="0" borderId="8" xfId="0" applyFont="1" applyBorder="1" applyAlignment="1">
      <alignment horizontal="left" vertical="center" wrapText="1"/>
    </xf>
    <xf numFmtId="0" fontId="18" fillId="0" borderId="32" xfId="0" applyFont="1" applyBorder="1" applyAlignment="1">
      <alignment horizontal="left" vertical="center" wrapText="1"/>
    </xf>
    <xf numFmtId="0" fontId="5" fillId="0" borderId="2" xfId="0" applyFont="1" applyBorder="1" applyAlignment="1">
      <alignment horizontal="left" vertical="center" wrapText="1"/>
    </xf>
    <xf numFmtId="0" fontId="15" fillId="0" borderId="4" xfId="0" applyFont="1" applyBorder="1" applyAlignment="1">
      <alignment horizontal="left" vertical="top" wrapText="1"/>
    </xf>
    <xf numFmtId="0" fontId="5" fillId="0" borderId="32" xfId="0" applyFont="1" applyBorder="1" applyAlignment="1">
      <alignment horizontal="left" vertical="top" wrapText="1"/>
    </xf>
    <xf numFmtId="0" fontId="15" fillId="0" borderId="8" xfId="0" applyFont="1" applyBorder="1" applyAlignment="1">
      <alignment horizontal="center" vertical="top" wrapText="1"/>
    </xf>
    <xf numFmtId="0" fontId="15" fillId="0" borderId="33" xfId="0" applyFont="1" applyBorder="1" applyAlignment="1">
      <alignment horizontal="center" vertical="top" wrapText="1"/>
    </xf>
    <xf numFmtId="0" fontId="15" fillId="0" borderId="32" xfId="0" applyFont="1" applyBorder="1" applyAlignment="1">
      <alignment horizontal="center"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49" fontId="5" fillId="0" borderId="0" xfId="0" applyNumberFormat="1" applyFont="1" applyAlignment="1">
      <alignment horizontal="left" vertical="top" wrapText="1"/>
    </xf>
    <xf numFmtId="0" fontId="37" fillId="0" borderId="0" xfId="0" applyFont="1" applyFill="1" applyAlignment="1">
      <alignment horizontal="left" wrapText="1"/>
    </xf>
    <xf numFmtId="0" fontId="37" fillId="0" borderId="0" xfId="0" applyFont="1" applyFill="1" applyAlignment="1">
      <alignment horizontal="left"/>
    </xf>
    <xf numFmtId="0" fontId="18" fillId="0" borderId="0" xfId="0" applyFont="1" applyFill="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22" fillId="0" borderId="8" xfId="0" applyFont="1" applyBorder="1" applyAlignment="1">
      <alignment horizontal="left" wrapText="1"/>
    </xf>
    <xf numFmtId="0" fontId="22" fillId="0" borderId="33" xfId="0" applyFont="1" applyBorder="1" applyAlignment="1">
      <alignment horizontal="left" wrapText="1"/>
    </xf>
    <xf numFmtId="165" fontId="15" fillId="0" borderId="2" xfId="4" applyFont="1" applyFill="1" applyBorder="1" applyAlignment="1">
      <alignment horizontal="center" vertical="top" wrapText="1"/>
    </xf>
    <xf numFmtId="0" fontId="19" fillId="0" borderId="0" xfId="0" applyFont="1" applyAlignment="1">
      <alignment horizontal="left" vertical="top" wrapText="1"/>
    </xf>
    <xf numFmtId="0" fontId="22" fillId="0" borderId="0" xfId="0" applyFont="1" applyAlignment="1">
      <alignment horizontal="left" vertical="center" wrapText="1"/>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left" vertical="center"/>
    </xf>
    <xf numFmtId="14" fontId="5" fillId="0" borderId="31" xfId="0" applyNumberFormat="1" applyFont="1" applyBorder="1" applyAlignment="1">
      <alignment horizontal="left"/>
    </xf>
    <xf numFmtId="49" fontId="5" fillId="0" borderId="31" xfId="0" applyNumberFormat="1" applyFont="1" applyBorder="1" applyAlignment="1">
      <alignment horizontal="left"/>
    </xf>
    <xf numFmtId="0" fontId="5" fillId="0" borderId="7" xfId="0" applyFont="1" applyBorder="1" applyAlignment="1">
      <alignment horizontal="left"/>
    </xf>
    <xf numFmtId="0" fontId="5" fillId="0" borderId="0" xfId="0" applyFont="1" applyBorder="1" applyAlignment="1">
      <alignment horizontal="left"/>
    </xf>
    <xf numFmtId="0" fontId="5" fillId="0" borderId="0" xfId="0" applyFont="1" applyAlignment="1">
      <alignment horizontal="left"/>
    </xf>
    <xf numFmtId="49" fontId="5" fillId="0" borderId="0" xfId="0" applyNumberFormat="1" applyFont="1" applyAlignment="1">
      <alignment horizontal="lef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AA7B118A6B629FCA856E0532452C3F82308A6126F233D67C035465B8B5696709A2657FAAF85DC96DF74BD86673E067A717EB0AB373CA8948CAhC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view="pageBreakPreview" topLeftCell="A21" zoomScaleNormal="100" zoomScaleSheetLayoutView="100" workbookViewId="0">
      <selection activeCell="M38" sqref="M38"/>
    </sheetView>
  </sheetViews>
  <sheetFormatPr defaultRowHeight="18" x14ac:dyDescent="0.25"/>
  <cols>
    <col min="1" max="3" width="9.140625" style="1"/>
    <col min="4" max="4" width="10.7109375" style="1" customWidth="1"/>
    <col min="5" max="9" width="9.140625" style="1"/>
    <col min="10" max="10" width="15" style="1" customWidth="1"/>
    <col min="11" max="16384" width="9.140625" style="1"/>
  </cols>
  <sheetData>
    <row r="1" spans="1:15" x14ac:dyDescent="0.25">
      <c r="A1" s="94"/>
      <c r="B1" s="94"/>
      <c r="C1" s="94"/>
      <c r="D1" s="94"/>
      <c r="E1" s="94"/>
      <c r="F1" s="95"/>
      <c r="G1" s="96"/>
      <c r="H1" s="96"/>
      <c r="I1" s="96"/>
      <c r="J1" s="94"/>
      <c r="L1" s="238" t="s">
        <v>241</v>
      </c>
      <c r="M1" s="238"/>
      <c r="N1" s="238"/>
      <c r="O1" s="94"/>
    </row>
    <row r="2" spans="1:15" x14ac:dyDescent="0.25">
      <c r="A2" s="94"/>
      <c r="B2" s="94"/>
      <c r="C2" s="94"/>
      <c r="D2" s="94"/>
      <c r="E2" s="94"/>
      <c r="F2" s="94"/>
      <c r="G2" s="97"/>
      <c r="H2" s="97"/>
      <c r="I2" s="97"/>
      <c r="J2" s="94"/>
      <c r="K2" s="98"/>
      <c r="L2" s="238" t="s">
        <v>242</v>
      </c>
      <c r="M2" s="238"/>
      <c r="N2" s="238"/>
      <c r="O2" s="94"/>
    </row>
    <row r="3" spans="1:15" x14ac:dyDescent="0.25">
      <c r="A3" s="94"/>
      <c r="B3" s="94"/>
      <c r="C3" s="94"/>
      <c r="D3" s="94"/>
      <c r="E3" s="94"/>
      <c r="F3" s="98"/>
      <c r="G3" s="98"/>
      <c r="H3" s="98"/>
      <c r="I3" s="98"/>
      <c r="J3" s="94"/>
      <c r="K3" s="94"/>
      <c r="L3" s="238" t="s">
        <v>243</v>
      </c>
      <c r="M3" s="238"/>
      <c r="N3" s="238"/>
      <c r="O3" s="94"/>
    </row>
    <row r="4" spans="1:15" x14ac:dyDescent="0.25">
      <c r="A4" s="94"/>
      <c r="B4" s="94"/>
      <c r="C4" s="94"/>
      <c r="D4" s="94"/>
      <c r="E4" s="94"/>
      <c r="F4" s="94"/>
      <c r="G4" s="94"/>
      <c r="H4" s="94"/>
      <c r="I4" s="94"/>
      <c r="J4" s="94"/>
      <c r="K4" s="94"/>
      <c r="L4" s="99"/>
      <c r="M4" s="99"/>
      <c r="N4" s="99"/>
      <c r="O4" s="94"/>
    </row>
    <row r="5" spans="1:15" x14ac:dyDescent="0.25">
      <c r="A5" s="94"/>
      <c r="B5" s="94"/>
      <c r="C5" s="94"/>
      <c r="D5" s="94"/>
      <c r="E5" s="94"/>
      <c r="F5" s="98"/>
      <c r="G5" s="98"/>
      <c r="H5" s="98"/>
      <c r="I5" s="98"/>
      <c r="J5" s="94"/>
      <c r="K5" s="94"/>
      <c r="L5" s="94"/>
      <c r="M5" s="94"/>
      <c r="N5" s="94"/>
      <c r="O5" s="94"/>
    </row>
    <row r="6" spans="1:15" ht="23.25" x14ac:dyDescent="0.25">
      <c r="A6" s="94"/>
      <c r="B6" s="94"/>
      <c r="C6" s="94"/>
      <c r="D6" s="94"/>
      <c r="E6" s="94"/>
      <c r="F6" s="94"/>
      <c r="G6" s="239" t="s">
        <v>102</v>
      </c>
      <c r="H6" s="239"/>
      <c r="I6" s="239"/>
      <c r="J6" s="239"/>
      <c r="K6" s="94"/>
      <c r="L6" s="94"/>
      <c r="M6" s="94"/>
      <c r="N6" s="94"/>
      <c r="O6" s="94"/>
    </row>
    <row r="7" spans="1:15" x14ac:dyDescent="0.25">
      <c r="A7" s="94"/>
      <c r="B7" s="94"/>
      <c r="C7" s="94"/>
      <c r="D7" s="94"/>
      <c r="E7" s="94"/>
      <c r="F7" s="226" t="s">
        <v>244</v>
      </c>
      <c r="G7" s="226"/>
      <c r="H7" s="226"/>
      <c r="I7" s="226"/>
      <c r="J7" s="226"/>
      <c r="K7" s="226"/>
      <c r="L7" s="94"/>
      <c r="M7" s="94"/>
      <c r="N7" s="94"/>
      <c r="O7" s="94"/>
    </row>
    <row r="8" spans="1:15" ht="18.75" x14ac:dyDescent="0.3">
      <c r="A8" s="232" t="s">
        <v>245</v>
      </c>
      <c r="B8" s="232"/>
      <c r="C8" s="232"/>
      <c r="D8" s="232"/>
      <c r="E8" s="232"/>
      <c r="F8" s="232"/>
      <c r="G8" s="232"/>
      <c r="H8" s="232"/>
      <c r="I8" s="232"/>
      <c r="J8" s="232"/>
      <c r="K8" s="232"/>
      <c r="L8" s="232"/>
      <c r="M8" s="232"/>
      <c r="N8" s="232"/>
      <c r="O8" s="232"/>
    </row>
    <row r="9" spans="1:15" ht="18.75" x14ac:dyDescent="0.3">
      <c r="A9" s="100"/>
      <c r="B9" s="233" t="s">
        <v>246</v>
      </c>
      <c r="C9" s="233"/>
      <c r="D9" s="233"/>
      <c r="E9" s="233"/>
      <c r="F9" s="233"/>
      <c r="G9" s="233"/>
      <c r="H9" s="233"/>
      <c r="I9" s="233"/>
      <c r="J9" s="233"/>
      <c r="K9" s="233"/>
      <c r="L9" s="233"/>
      <c r="M9" s="233"/>
      <c r="N9" s="233"/>
      <c r="O9" s="101"/>
    </row>
    <row r="10" spans="1:15" x14ac:dyDescent="0.25">
      <c r="A10" s="102"/>
      <c r="B10" s="102"/>
      <c r="C10" s="102"/>
      <c r="D10" s="102"/>
      <c r="E10" s="234" t="s">
        <v>103</v>
      </c>
      <c r="F10" s="234"/>
      <c r="G10" s="234"/>
      <c r="H10" s="234"/>
      <c r="I10" s="234"/>
      <c r="J10" s="234"/>
      <c r="K10" s="234"/>
      <c r="L10" s="234"/>
      <c r="M10" s="94"/>
      <c r="N10" s="94"/>
      <c r="O10" s="94"/>
    </row>
    <row r="11" spans="1:15" x14ac:dyDescent="0.25">
      <c r="A11" s="94"/>
      <c r="B11" s="94"/>
      <c r="C11" s="94"/>
      <c r="D11" s="94"/>
      <c r="E11" s="94"/>
      <c r="F11" s="94"/>
      <c r="G11" s="94"/>
      <c r="H11" s="94"/>
      <c r="I11" s="94"/>
      <c r="J11" s="94"/>
      <c r="K11" s="94"/>
      <c r="L11" s="94"/>
      <c r="M11" s="94"/>
      <c r="N11" s="94"/>
      <c r="O11" s="94"/>
    </row>
    <row r="12" spans="1:15" ht="18.75" x14ac:dyDescent="0.3">
      <c r="A12" s="103"/>
      <c r="B12" s="235" t="s">
        <v>247</v>
      </c>
      <c r="C12" s="235"/>
      <c r="D12" s="235"/>
      <c r="E12" s="104">
        <v>36930</v>
      </c>
      <c r="G12" s="236" t="s">
        <v>264</v>
      </c>
      <c r="H12" s="236"/>
      <c r="I12" s="236"/>
      <c r="J12" s="236"/>
      <c r="K12" s="236"/>
      <c r="L12" s="236"/>
      <c r="M12" s="236"/>
      <c r="N12" s="94"/>
      <c r="O12" s="94"/>
    </row>
    <row r="13" spans="1:15" x14ac:dyDescent="0.25">
      <c r="A13" s="103"/>
      <c r="B13" s="235"/>
      <c r="C13" s="235"/>
      <c r="D13" s="235"/>
      <c r="E13" s="105" t="s">
        <v>248</v>
      </c>
      <c r="F13" s="103"/>
      <c r="G13" s="237" t="s">
        <v>249</v>
      </c>
      <c r="H13" s="237"/>
      <c r="I13" s="237"/>
      <c r="J13" s="237"/>
      <c r="K13" s="237"/>
      <c r="L13" s="237"/>
      <c r="M13" s="237"/>
      <c r="N13" s="94"/>
      <c r="O13" s="94"/>
    </row>
    <row r="14" spans="1:15" ht="18.75" x14ac:dyDescent="0.3">
      <c r="A14" s="106"/>
      <c r="F14" s="100"/>
      <c r="N14" s="100"/>
      <c r="O14" s="94"/>
    </row>
    <row r="15" spans="1:15" x14ac:dyDescent="0.25">
      <c r="A15" s="106"/>
      <c r="B15" s="241" t="s">
        <v>250</v>
      </c>
      <c r="C15" s="241"/>
      <c r="D15" s="241"/>
      <c r="E15" s="242" t="s">
        <v>251</v>
      </c>
      <c r="F15" s="243"/>
      <c r="G15" s="243"/>
      <c r="H15" s="243"/>
      <c r="I15" s="243"/>
      <c r="N15" s="107"/>
      <c r="O15" s="94"/>
    </row>
    <row r="16" spans="1:15" ht="33" customHeight="1" x14ac:dyDescent="0.25">
      <c r="A16" s="98"/>
      <c r="B16" s="241"/>
      <c r="C16" s="241"/>
      <c r="D16" s="241"/>
      <c r="E16" s="243"/>
      <c r="F16" s="243"/>
      <c r="G16" s="243"/>
      <c r="H16" s="243"/>
      <c r="I16" s="243"/>
      <c r="J16" s="98"/>
      <c r="K16" s="94"/>
      <c r="L16" s="94"/>
      <c r="M16" s="94"/>
      <c r="N16" s="94"/>
      <c r="O16" s="94"/>
    </row>
    <row r="17" spans="1:15" ht="19.5" customHeight="1" x14ac:dyDescent="0.25">
      <c r="A17" s="108"/>
      <c r="I17" s="109"/>
      <c r="J17" s="109"/>
      <c r="K17" s="108"/>
      <c r="L17" s="108"/>
      <c r="M17" s="108"/>
      <c r="N17" s="108"/>
      <c r="O17" s="94"/>
    </row>
    <row r="18" spans="1:15" ht="18.75" x14ac:dyDescent="0.3">
      <c r="A18" s="94"/>
      <c r="B18" s="220" t="s">
        <v>252</v>
      </c>
      <c r="C18" s="220"/>
      <c r="E18" s="221" t="s">
        <v>267</v>
      </c>
      <c r="F18" s="221"/>
      <c r="G18" s="221"/>
      <c r="H18" s="221"/>
      <c r="I18" s="221"/>
      <c r="J18" s="221"/>
      <c r="K18" s="221"/>
      <c r="L18" s="221"/>
      <c r="M18" s="221"/>
      <c r="N18" s="221"/>
      <c r="O18" s="94"/>
    </row>
    <row r="19" spans="1:15" x14ac:dyDescent="0.25">
      <c r="A19" s="94"/>
      <c r="B19" s="94"/>
      <c r="C19" s="94"/>
      <c r="D19" s="94"/>
      <c r="E19" s="94"/>
      <c r="F19" s="94"/>
      <c r="G19" s="94"/>
      <c r="H19" s="94"/>
      <c r="I19" s="94"/>
      <c r="J19" s="94"/>
      <c r="K19" s="94"/>
      <c r="L19" s="94"/>
      <c r="M19" s="94"/>
      <c r="N19" s="94"/>
      <c r="O19" s="94"/>
    </row>
    <row r="20" spans="1:15" ht="18.75" x14ac:dyDescent="0.3">
      <c r="A20" s="94"/>
      <c r="B20" s="220" t="s">
        <v>253</v>
      </c>
      <c r="C20" s="220"/>
      <c r="D20" s="94"/>
      <c r="E20" s="221" t="s">
        <v>266</v>
      </c>
      <c r="F20" s="221"/>
      <c r="G20" s="221"/>
      <c r="H20" s="221"/>
      <c r="I20" s="221"/>
      <c r="J20" s="221"/>
      <c r="K20" s="221"/>
      <c r="L20" s="221"/>
      <c r="M20" s="221"/>
      <c r="N20" s="221"/>
      <c r="O20" s="94"/>
    </row>
    <row r="21" spans="1:15" x14ac:dyDescent="0.25">
      <c r="A21" s="94"/>
      <c r="B21" s="222"/>
      <c r="C21" s="222"/>
      <c r="D21" s="94"/>
      <c r="E21" s="94"/>
      <c r="F21" s="94"/>
      <c r="G21" s="94"/>
      <c r="H21" s="94"/>
      <c r="I21" s="94"/>
      <c r="J21" s="94"/>
      <c r="K21" s="94"/>
      <c r="L21" s="94"/>
      <c r="M21" s="94"/>
      <c r="N21" s="94"/>
      <c r="O21" s="94"/>
    </row>
    <row r="22" spans="1:15" x14ac:dyDescent="0.25">
      <c r="A22" s="94"/>
      <c r="B22" s="223" t="s">
        <v>254</v>
      </c>
      <c r="C22" s="223"/>
      <c r="D22" s="223"/>
      <c r="H22" s="98"/>
      <c r="I22" s="98"/>
      <c r="J22" s="98"/>
      <c r="K22" s="98"/>
      <c r="L22" s="98"/>
      <c r="M22" s="98"/>
      <c r="N22" s="98"/>
      <c r="O22" s="94"/>
    </row>
    <row r="23" spans="1:15" x14ac:dyDescent="0.25">
      <c r="A23" s="94"/>
      <c r="B23" s="223"/>
      <c r="C23" s="223"/>
      <c r="D23" s="223"/>
      <c r="E23" s="224" t="s">
        <v>265</v>
      </c>
      <c r="F23" s="224"/>
      <c r="G23" s="224"/>
      <c r="H23" s="224"/>
      <c r="I23" s="224"/>
      <c r="J23" s="224"/>
      <c r="K23" s="224"/>
      <c r="L23" s="110"/>
      <c r="M23" s="110"/>
      <c r="N23" s="110"/>
      <c r="O23" s="94"/>
    </row>
    <row r="24" spans="1:15" x14ac:dyDescent="0.25">
      <c r="A24" s="94"/>
      <c r="O24" s="94"/>
    </row>
    <row r="25" spans="1:15" x14ac:dyDescent="0.25">
      <c r="A25" s="94"/>
      <c r="B25" s="225" t="s">
        <v>255</v>
      </c>
      <c r="C25" s="225"/>
      <c r="D25" s="111" t="s">
        <v>104</v>
      </c>
      <c r="E25" s="226" t="s">
        <v>256</v>
      </c>
      <c r="F25" s="226"/>
      <c r="G25" s="226"/>
      <c r="H25" s="226"/>
      <c r="I25" s="99" t="s">
        <v>257</v>
      </c>
      <c r="J25" s="226" t="s">
        <v>258</v>
      </c>
      <c r="K25" s="226"/>
      <c r="L25" s="226"/>
      <c r="M25" s="226"/>
      <c r="N25" s="110">
        <v>2022</v>
      </c>
      <c r="O25" s="94"/>
    </row>
    <row r="26" spans="1:15" x14ac:dyDescent="0.25">
      <c r="A26" s="94"/>
      <c r="B26" s="112"/>
      <c r="C26" s="112"/>
      <c r="D26" s="112"/>
      <c r="I26" s="94"/>
      <c r="J26" s="94"/>
      <c r="K26" s="94"/>
      <c r="L26" s="94"/>
      <c r="M26" s="94"/>
      <c r="N26" s="94"/>
      <c r="O26" s="94"/>
    </row>
    <row r="27" spans="1:15" x14ac:dyDescent="0.25">
      <c r="A27" s="94"/>
      <c r="B27" s="223" t="s">
        <v>259</v>
      </c>
      <c r="C27" s="223"/>
      <c r="D27" s="223"/>
      <c r="J27" s="94"/>
      <c r="K27" s="94"/>
      <c r="L27" s="94"/>
      <c r="M27" s="94"/>
      <c r="N27" s="94"/>
      <c r="O27" s="94"/>
    </row>
    <row r="28" spans="1:15" x14ac:dyDescent="0.25">
      <c r="A28" s="94"/>
      <c r="B28" s="223"/>
      <c r="C28" s="223"/>
      <c r="D28" s="223"/>
      <c r="E28" s="221" t="s">
        <v>260</v>
      </c>
      <c r="F28" s="221"/>
      <c r="G28" s="221"/>
      <c r="H28" s="221"/>
      <c r="I28" s="221"/>
      <c r="J28" s="94"/>
      <c r="K28" s="113"/>
      <c r="L28" s="94"/>
      <c r="M28" s="94"/>
      <c r="N28" s="94"/>
      <c r="O28" s="94"/>
    </row>
    <row r="29" spans="1:15" x14ac:dyDescent="0.25">
      <c r="A29" s="94"/>
      <c r="J29" s="106"/>
      <c r="K29" s="94"/>
      <c r="L29" s="94"/>
      <c r="M29" s="94"/>
      <c r="N29" s="94"/>
      <c r="O29" s="94"/>
    </row>
    <row r="30" spans="1:15" x14ac:dyDescent="0.25">
      <c r="A30" s="94"/>
      <c r="B30" s="229" t="s">
        <v>261</v>
      </c>
      <c r="C30" s="229"/>
      <c r="D30" s="229"/>
      <c r="E30" s="113" t="s">
        <v>262</v>
      </c>
      <c r="F30" s="230">
        <v>43110</v>
      </c>
      <c r="G30" s="231"/>
      <c r="H30" s="95" t="s">
        <v>96</v>
      </c>
      <c r="I30" s="110">
        <v>2</v>
      </c>
      <c r="J30" s="94"/>
      <c r="K30" s="240" t="s">
        <v>263</v>
      </c>
      <c r="L30" s="240"/>
      <c r="M30" s="240"/>
      <c r="N30" s="114"/>
      <c r="O30" s="94"/>
    </row>
    <row r="31" spans="1:15" x14ac:dyDescent="0.25">
      <c r="A31" s="94"/>
      <c r="B31" s="94"/>
      <c r="C31" s="94"/>
      <c r="D31" s="227"/>
      <c r="E31" s="227"/>
      <c r="F31" s="94"/>
      <c r="G31" s="94"/>
      <c r="H31" s="115"/>
      <c r="I31" s="94"/>
      <c r="J31" s="94"/>
      <c r="K31" s="94"/>
      <c r="L31" s="94"/>
      <c r="M31" s="94"/>
      <c r="N31" s="94"/>
      <c r="O31" s="94"/>
    </row>
    <row r="32" spans="1:15" x14ac:dyDescent="0.25">
      <c r="D32" s="228"/>
      <c r="E32" s="228"/>
      <c r="F32" s="228"/>
      <c r="G32" s="228"/>
      <c r="H32" s="228"/>
      <c r="I32" s="228"/>
    </row>
    <row r="33" spans="4:9" x14ac:dyDescent="0.25">
      <c r="D33" s="9"/>
      <c r="E33" s="9"/>
      <c r="F33" s="9"/>
      <c r="G33" s="9"/>
      <c r="H33" s="10"/>
      <c r="I33" s="9"/>
    </row>
    <row r="34" spans="4:9" x14ac:dyDescent="0.25">
      <c r="D34" s="219"/>
      <c r="E34" s="219"/>
      <c r="F34" s="219"/>
      <c r="G34" s="219"/>
      <c r="H34" s="219"/>
      <c r="I34" s="219"/>
    </row>
    <row r="35" spans="4:9" x14ac:dyDescent="0.25">
      <c r="D35" s="219"/>
      <c r="E35" s="219"/>
      <c r="F35" s="219"/>
      <c r="G35" s="219"/>
      <c r="H35" s="219"/>
      <c r="I35" s="219"/>
    </row>
  </sheetData>
  <mergeCells count="32">
    <mergeCell ref="K30:M30"/>
    <mergeCell ref="B15:D16"/>
    <mergeCell ref="E15:I16"/>
    <mergeCell ref="B18:C18"/>
    <mergeCell ref="E18:N18"/>
    <mergeCell ref="L1:N1"/>
    <mergeCell ref="L2:N2"/>
    <mergeCell ref="L3:N3"/>
    <mergeCell ref="G6:J6"/>
    <mergeCell ref="F7:K7"/>
    <mergeCell ref="A8:O8"/>
    <mergeCell ref="B9:N9"/>
    <mergeCell ref="E10:L10"/>
    <mergeCell ref="B12:D13"/>
    <mergeCell ref="G12:M12"/>
    <mergeCell ref="G13:M13"/>
    <mergeCell ref="D34:I34"/>
    <mergeCell ref="D35:I35"/>
    <mergeCell ref="B20:C20"/>
    <mergeCell ref="E20:N20"/>
    <mergeCell ref="B21:C21"/>
    <mergeCell ref="B22:D23"/>
    <mergeCell ref="E23:K23"/>
    <mergeCell ref="B25:C25"/>
    <mergeCell ref="E25:H25"/>
    <mergeCell ref="D31:E31"/>
    <mergeCell ref="D32:I32"/>
    <mergeCell ref="J25:M25"/>
    <mergeCell ref="B27:D28"/>
    <mergeCell ref="E28:I28"/>
    <mergeCell ref="B30:D30"/>
    <mergeCell ref="F30:G30"/>
  </mergeCells>
  <hyperlinks>
    <hyperlink ref="E23" r:id="rId1" tooltip="Приказ Минтруда России от 29.09.2014 N 667н (ред. от 09.03.2017) &quot;О реестре профессиональных стандартов (перечне видов профессиональной деятельности)&quot; (Зарегистрировано в Минюсте России 19.11.2014 N 34779) {КонсультантПлюс}" display="consultantplus://offline/ref=AA7B118A6B629FCA856E0532452C3F82308A6126F233D67C035465B8B5696709A2657FAAF85DC96DF74BD86673E067A717EB0AB373CA8948CAhCI" xr:uid="{00000000-0004-0000-0000-000000000000}"/>
  </hyperlinks>
  <pageMargins left="0.7" right="0.7" top="0.75" bottom="0.75" header="0.3" footer="0.3"/>
  <pageSetup paperSize="9"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75" zoomScaleSheetLayoutView="100" workbookViewId="0">
      <selection activeCell="O14" sqref="O14"/>
    </sheetView>
  </sheetViews>
  <sheetFormatPr defaultColWidth="9.140625" defaultRowHeight="18" x14ac:dyDescent="0.25"/>
  <cols>
    <col min="1" max="1" width="9.85546875" style="14" customWidth="1"/>
    <col min="2" max="3" width="17.7109375" style="14" customWidth="1"/>
    <col min="4" max="5" width="11.85546875" style="14" customWidth="1"/>
    <col min="6" max="6" width="14.28515625" style="14" customWidth="1"/>
    <col min="7" max="11" width="11.85546875" style="14" customWidth="1"/>
    <col min="12" max="12" width="15.7109375" style="14" customWidth="1"/>
    <col min="13" max="13" width="12.140625" style="14" customWidth="1"/>
    <col min="14" max="16384" width="9.140625" style="14"/>
  </cols>
  <sheetData>
    <row r="1" spans="1:13" x14ac:dyDescent="0.25">
      <c r="A1" s="246" t="s">
        <v>151</v>
      </c>
      <c r="B1" s="246"/>
      <c r="C1" s="246"/>
      <c r="D1" s="246"/>
      <c r="E1" s="246"/>
      <c r="F1" s="246"/>
      <c r="G1" s="246"/>
      <c r="H1" s="246"/>
      <c r="I1" s="246"/>
      <c r="J1" s="246"/>
      <c r="K1" s="246"/>
      <c r="L1" s="246"/>
      <c r="M1" s="246"/>
    </row>
    <row r="2" spans="1:13" ht="18.75" thickBot="1" x14ac:dyDescent="0.3"/>
    <row r="3" spans="1:13" ht="25.5" customHeight="1" x14ac:dyDescent="0.25">
      <c r="A3" s="247" t="s">
        <v>2</v>
      </c>
      <c r="B3" s="249" t="s">
        <v>110</v>
      </c>
      <c r="C3" s="250"/>
      <c r="D3" s="249" t="s">
        <v>111</v>
      </c>
      <c r="E3" s="250"/>
      <c r="F3" s="249" t="s">
        <v>112</v>
      </c>
      <c r="G3" s="250"/>
      <c r="H3" s="249" t="s">
        <v>3</v>
      </c>
      <c r="I3" s="250"/>
      <c r="J3" s="249" t="s">
        <v>113</v>
      </c>
      <c r="K3" s="250"/>
      <c r="L3" s="253" t="s">
        <v>5</v>
      </c>
      <c r="M3" s="255" t="s">
        <v>6</v>
      </c>
    </row>
    <row r="4" spans="1:13" ht="50.25" customHeight="1" thickBot="1" x14ac:dyDescent="0.3">
      <c r="A4" s="248"/>
      <c r="B4" s="251"/>
      <c r="C4" s="252"/>
      <c r="D4" s="251"/>
      <c r="E4" s="252"/>
      <c r="F4" s="251"/>
      <c r="G4" s="252"/>
      <c r="H4" s="251"/>
      <c r="I4" s="252"/>
      <c r="J4" s="251"/>
      <c r="K4" s="252"/>
      <c r="L4" s="254"/>
      <c r="M4" s="256"/>
    </row>
    <row r="5" spans="1:13" ht="18.75" thickBot="1" x14ac:dyDescent="0.3">
      <c r="A5" s="26">
        <v>1</v>
      </c>
      <c r="B5" s="244">
        <v>2</v>
      </c>
      <c r="C5" s="245"/>
      <c r="D5" s="244">
        <v>3</v>
      </c>
      <c r="E5" s="245"/>
      <c r="F5" s="244">
        <v>4</v>
      </c>
      <c r="G5" s="245"/>
      <c r="H5" s="244">
        <v>6</v>
      </c>
      <c r="I5" s="245"/>
      <c r="J5" s="244">
        <v>7</v>
      </c>
      <c r="K5" s="245"/>
      <c r="L5" s="27">
        <v>8</v>
      </c>
      <c r="M5" s="28">
        <v>9</v>
      </c>
    </row>
    <row r="6" spans="1:13" x14ac:dyDescent="0.25">
      <c r="A6" s="29"/>
      <c r="B6" s="30" t="s">
        <v>7</v>
      </c>
      <c r="C6" s="31" t="s">
        <v>8</v>
      </c>
      <c r="D6" s="30" t="s">
        <v>7</v>
      </c>
      <c r="E6" s="31" t="s">
        <v>8</v>
      </c>
      <c r="F6" s="30" t="s">
        <v>7</v>
      </c>
      <c r="G6" s="31" t="s">
        <v>8</v>
      </c>
      <c r="H6" s="30" t="s">
        <v>7</v>
      </c>
      <c r="I6" s="31" t="s">
        <v>8</v>
      </c>
      <c r="J6" s="30" t="s">
        <v>7</v>
      </c>
      <c r="K6" s="31" t="s">
        <v>8</v>
      </c>
      <c r="L6" s="31" t="s">
        <v>8</v>
      </c>
      <c r="M6" s="32" t="s">
        <v>8</v>
      </c>
    </row>
    <row r="7" spans="1:13" s="75" customFormat="1" x14ac:dyDescent="0.25">
      <c r="A7" s="69" t="s">
        <v>9</v>
      </c>
      <c r="B7" s="70">
        <f>36*C7</f>
        <v>1404</v>
      </c>
      <c r="C7" s="71">
        <v>39</v>
      </c>
      <c r="D7" s="70">
        <f>36*E7</f>
        <v>0</v>
      </c>
      <c r="E7" s="72">
        <v>0</v>
      </c>
      <c r="F7" s="73">
        <f>36*G7</f>
        <v>0</v>
      </c>
      <c r="G7" s="72">
        <v>0</v>
      </c>
      <c r="H7" s="70">
        <f>36*I7</f>
        <v>72</v>
      </c>
      <c r="I7" s="72">
        <v>2</v>
      </c>
      <c r="J7" s="70">
        <f>36*K7</f>
        <v>0</v>
      </c>
      <c r="K7" s="72"/>
      <c r="L7" s="72">
        <v>11</v>
      </c>
      <c r="M7" s="74">
        <f>C7+E7+G7+I7+K7+L7</f>
        <v>52</v>
      </c>
    </row>
    <row r="8" spans="1:13" s="75" customFormat="1" x14ac:dyDescent="0.25">
      <c r="A8" s="69" t="s">
        <v>10</v>
      </c>
      <c r="B8" s="70">
        <f>36*C8</f>
        <v>1224</v>
      </c>
      <c r="C8" s="71">
        <v>34</v>
      </c>
      <c r="D8" s="70">
        <f t="shared" ref="D8:D9" si="0">36*E8</f>
        <v>216</v>
      </c>
      <c r="E8" s="70">
        <v>6</v>
      </c>
      <c r="F8" s="73">
        <f t="shared" ref="F8:F10" si="1">36*G8</f>
        <v>0</v>
      </c>
      <c r="G8" s="70">
        <v>0</v>
      </c>
      <c r="H8" s="70">
        <f t="shared" ref="H8:H10" si="2">36*I8</f>
        <v>72</v>
      </c>
      <c r="I8" s="72">
        <v>2</v>
      </c>
      <c r="J8" s="70">
        <f t="shared" ref="J8:J10" si="3">36*K8</f>
        <v>0</v>
      </c>
      <c r="K8" s="72"/>
      <c r="L8" s="72">
        <v>10</v>
      </c>
      <c r="M8" s="74">
        <f t="shared" ref="M8:M10" si="4">C8+E8+G8+I8+K8+L8</f>
        <v>52</v>
      </c>
    </row>
    <row r="9" spans="1:13" s="75" customFormat="1" x14ac:dyDescent="0.25">
      <c r="A9" s="69" t="s">
        <v>11</v>
      </c>
      <c r="B9" s="70">
        <f>36*C9</f>
        <v>1008</v>
      </c>
      <c r="C9" s="71">
        <v>28</v>
      </c>
      <c r="D9" s="70">
        <f t="shared" si="0"/>
        <v>144</v>
      </c>
      <c r="E9" s="72">
        <v>4</v>
      </c>
      <c r="F9" s="73">
        <f t="shared" si="1"/>
        <v>288</v>
      </c>
      <c r="G9" s="72">
        <v>8</v>
      </c>
      <c r="H9" s="70">
        <f t="shared" si="2"/>
        <v>36</v>
      </c>
      <c r="I9" s="72">
        <v>1</v>
      </c>
      <c r="J9" s="70">
        <f t="shared" si="3"/>
        <v>0</v>
      </c>
      <c r="K9" s="72"/>
      <c r="L9" s="72">
        <v>11</v>
      </c>
      <c r="M9" s="74">
        <f t="shared" si="4"/>
        <v>52</v>
      </c>
    </row>
    <row r="10" spans="1:13" s="75" customFormat="1" x14ac:dyDescent="0.25">
      <c r="A10" s="69" t="s">
        <v>109</v>
      </c>
      <c r="B10" s="70">
        <f>36*C10</f>
        <v>792</v>
      </c>
      <c r="C10" s="76">
        <v>22</v>
      </c>
      <c r="D10" s="70">
        <f>36*E10</f>
        <v>0</v>
      </c>
      <c r="E10" s="77">
        <v>0</v>
      </c>
      <c r="F10" s="73">
        <f t="shared" si="1"/>
        <v>396</v>
      </c>
      <c r="G10" s="77">
        <v>11</v>
      </c>
      <c r="H10" s="70">
        <f t="shared" si="2"/>
        <v>72</v>
      </c>
      <c r="I10" s="77">
        <v>2</v>
      </c>
      <c r="J10" s="70">
        <f t="shared" si="3"/>
        <v>216</v>
      </c>
      <c r="K10" s="77">
        <v>6</v>
      </c>
      <c r="L10" s="77">
        <v>2</v>
      </c>
      <c r="M10" s="74">
        <f t="shared" si="4"/>
        <v>43</v>
      </c>
    </row>
    <row r="11" spans="1:13" s="35" customFormat="1" ht="18.75" thickBot="1" x14ac:dyDescent="0.3">
      <c r="A11" s="33" t="s">
        <v>12</v>
      </c>
      <c r="B11" s="34">
        <f>SUM(B7:B10)</f>
        <v>4428</v>
      </c>
      <c r="C11" s="34">
        <f>SUM(C7:C10)</f>
        <v>123</v>
      </c>
      <c r="D11" s="34">
        <f t="shared" ref="D11:K11" si="5">SUM(D7:D10)</f>
        <v>360</v>
      </c>
      <c r="E11" s="34">
        <f t="shared" si="5"/>
        <v>10</v>
      </c>
      <c r="F11" s="42">
        <f t="shared" si="5"/>
        <v>684</v>
      </c>
      <c r="G11" s="34">
        <f t="shared" si="5"/>
        <v>19</v>
      </c>
      <c r="H11" s="34">
        <f t="shared" si="5"/>
        <v>252</v>
      </c>
      <c r="I11" s="34">
        <f t="shared" si="5"/>
        <v>7</v>
      </c>
      <c r="J11" s="34">
        <f t="shared" si="5"/>
        <v>216</v>
      </c>
      <c r="K11" s="34">
        <f t="shared" si="5"/>
        <v>6</v>
      </c>
      <c r="L11" s="34">
        <f>SUM(L7:L10)</f>
        <v>34</v>
      </c>
      <c r="M11" s="34">
        <f>SUM(M7:M10)</f>
        <v>199</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3"/>
  <sheetViews>
    <sheetView tabSelected="1" view="pageBreakPreview" topLeftCell="A56" zoomScale="60" zoomScaleNormal="70" workbookViewId="0">
      <selection activeCell="I84" sqref="I84"/>
    </sheetView>
  </sheetViews>
  <sheetFormatPr defaultColWidth="9.140625" defaultRowHeight="23.25" customHeight="1" x14ac:dyDescent="0.25"/>
  <cols>
    <col min="1" max="1" width="14.7109375" style="65" customWidth="1"/>
    <col min="2" max="2" width="74.42578125" style="67" customWidth="1"/>
    <col min="3" max="3" width="7.85546875" style="48" customWidth="1"/>
    <col min="4" max="4" width="7.5703125" style="48" customWidth="1"/>
    <col min="5" max="5" width="7.5703125" style="68" customWidth="1"/>
    <col min="6" max="6" width="6.140625" style="50" customWidth="1"/>
    <col min="7" max="7" width="9.5703125" style="48" customWidth="1"/>
    <col min="8" max="8" width="9.5703125" style="63" customWidth="1"/>
    <col min="9" max="13" width="9.5703125" style="48" customWidth="1"/>
    <col min="14" max="15" width="5" style="48" customWidth="1"/>
    <col min="16" max="16" width="12.28515625" style="50" customWidth="1"/>
    <col min="17" max="17" width="12.5703125" style="50" customWidth="1"/>
    <col min="18" max="18" width="13.42578125" style="50" customWidth="1"/>
    <col min="19" max="20" width="13" style="50" customWidth="1"/>
    <col min="21" max="21" width="14.42578125" style="50" customWidth="1"/>
    <col min="22" max="22" width="13.42578125" style="50" customWidth="1"/>
    <col min="23" max="23" width="15.28515625" style="50" customWidth="1"/>
    <col min="24" max="16384" width="9.140625" style="48"/>
  </cols>
  <sheetData>
    <row r="1" spans="1:26" s="36" customFormat="1" ht="23.25" customHeight="1" x14ac:dyDescent="0.25">
      <c r="A1" s="271" t="s">
        <v>105</v>
      </c>
      <c r="B1" s="271"/>
      <c r="C1" s="272"/>
      <c r="D1" s="272"/>
      <c r="E1" s="272"/>
      <c r="F1" s="272"/>
      <c r="G1" s="271"/>
      <c r="H1" s="271"/>
      <c r="I1" s="271"/>
      <c r="J1" s="271"/>
      <c r="K1" s="271"/>
      <c r="L1" s="271"/>
      <c r="M1" s="271"/>
      <c r="N1" s="271"/>
      <c r="O1" s="271"/>
      <c r="P1" s="271"/>
      <c r="Q1" s="271"/>
      <c r="R1" s="271"/>
      <c r="S1" s="271"/>
      <c r="T1" s="271"/>
      <c r="U1" s="271"/>
      <c r="V1" s="43"/>
      <c r="W1" s="43"/>
    </row>
    <row r="2" spans="1:26" ht="9.75" customHeight="1" x14ac:dyDescent="0.25">
      <c r="A2" s="273" t="s">
        <v>13</v>
      </c>
      <c r="B2" s="267" t="s">
        <v>14</v>
      </c>
      <c r="C2" s="267" t="s">
        <v>15</v>
      </c>
      <c r="D2" s="267"/>
      <c r="E2" s="267"/>
      <c r="F2" s="267"/>
      <c r="G2" s="266" t="s">
        <v>63</v>
      </c>
      <c r="H2" s="267" t="s">
        <v>16</v>
      </c>
      <c r="I2" s="267"/>
      <c r="J2" s="267"/>
      <c r="K2" s="267"/>
      <c r="L2" s="267"/>
      <c r="M2" s="267"/>
      <c r="N2" s="267"/>
      <c r="O2" s="267"/>
      <c r="P2" s="267" t="s">
        <v>17</v>
      </c>
      <c r="Q2" s="267"/>
      <c r="R2" s="267"/>
      <c r="S2" s="267"/>
      <c r="T2" s="267"/>
      <c r="U2" s="267"/>
      <c r="V2" s="267"/>
      <c r="W2" s="267"/>
    </row>
    <row r="3" spans="1:26" ht="9.75" customHeight="1" x14ac:dyDescent="0.25">
      <c r="A3" s="273"/>
      <c r="B3" s="267"/>
      <c r="C3" s="267"/>
      <c r="D3" s="267"/>
      <c r="E3" s="267"/>
      <c r="F3" s="267"/>
      <c r="G3" s="266"/>
      <c r="H3" s="267"/>
      <c r="I3" s="267"/>
      <c r="J3" s="267"/>
      <c r="K3" s="267"/>
      <c r="L3" s="267"/>
      <c r="M3" s="267"/>
      <c r="N3" s="267"/>
      <c r="O3" s="267"/>
      <c r="P3" s="267"/>
      <c r="Q3" s="267"/>
      <c r="R3" s="267"/>
      <c r="S3" s="267"/>
      <c r="T3" s="267"/>
      <c r="U3" s="267"/>
      <c r="V3" s="267"/>
      <c r="W3" s="267"/>
    </row>
    <row r="4" spans="1:26" ht="9.75" customHeight="1" x14ac:dyDescent="0.25">
      <c r="A4" s="273"/>
      <c r="B4" s="267"/>
      <c r="C4" s="267"/>
      <c r="D4" s="267"/>
      <c r="E4" s="267"/>
      <c r="F4" s="267"/>
      <c r="G4" s="266"/>
      <c r="H4" s="267"/>
      <c r="I4" s="267"/>
      <c r="J4" s="267"/>
      <c r="K4" s="267"/>
      <c r="L4" s="267"/>
      <c r="M4" s="267"/>
      <c r="N4" s="267"/>
      <c r="O4" s="267"/>
      <c r="P4" s="267"/>
      <c r="Q4" s="267"/>
      <c r="R4" s="267"/>
      <c r="S4" s="267"/>
      <c r="T4" s="267"/>
      <c r="U4" s="267"/>
      <c r="V4" s="267"/>
      <c r="W4" s="267"/>
    </row>
    <row r="5" spans="1:26" ht="9.75" customHeight="1" x14ac:dyDescent="0.25">
      <c r="A5" s="273"/>
      <c r="B5" s="267"/>
      <c r="C5" s="267"/>
      <c r="D5" s="267"/>
      <c r="E5" s="267"/>
      <c r="F5" s="267"/>
      <c r="G5" s="266"/>
      <c r="H5" s="267"/>
      <c r="I5" s="267"/>
      <c r="J5" s="267"/>
      <c r="K5" s="267"/>
      <c r="L5" s="267"/>
      <c r="M5" s="267"/>
      <c r="N5" s="267"/>
      <c r="O5" s="267"/>
      <c r="P5" s="267"/>
      <c r="Q5" s="267"/>
      <c r="R5" s="267"/>
      <c r="S5" s="267"/>
      <c r="T5" s="267"/>
      <c r="U5" s="267"/>
      <c r="V5" s="267"/>
      <c r="W5" s="267"/>
    </row>
    <row r="6" spans="1:26" ht="23.25" customHeight="1" x14ac:dyDescent="0.25">
      <c r="A6" s="273"/>
      <c r="B6" s="267"/>
      <c r="C6" s="267"/>
      <c r="D6" s="267"/>
      <c r="E6" s="267"/>
      <c r="F6" s="267"/>
      <c r="G6" s="266"/>
      <c r="H6" s="266" t="s">
        <v>18</v>
      </c>
      <c r="I6" s="267" t="s">
        <v>64</v>
      </c>
      <c r="J6" s="267"/>
      <c r="K6" s="267"/>
      <c r="L6" s="267"/>
      <c r="M6" s="267"/>
      <c r="N6" s="267"/>
      <c r="O6" s="267"/>
      <c r="P6" s="268" t="s">
        <v>19</v>
      </c>
      <c r="Q6" s="268"/>
      <c r="R6" s="268" t="s">
        <v>20</v>
      </c>
      <c r="S6" s="268"/>
      <c r="T6" s="267" t="s">
        <v>21</v>
      </c>
      <c r="U6" s="267"/>
      <c r="V6" s="267" t="s">
        <v>114</v>
      </c>
      <c r="W6" s="267"/>
    </row>
    <row r="7" spans="1:26" ht="28.5" customHeight="1" x14ac:dyDescent="0.25">
      <c r="A7" s="273"/>
      <c r="B7" s="267"/>
      <c r="C7" s="267"/>
      <c r="D7" s="267"/>
      <c r="E7" s="267"/>
      <c r="F7" s="267"/>
      <c r="G7" s="266"/>
      <c r="H7" s="266"/>
      <c r="I7" s="267" t="s">
        <v>65</v>
      </c>
      <c r="J7" s="267"/>
      <c r="K7" s="267"/>
      <c r="L7" s="267"/>
      <c r="M7" s="267"/>
      <c r="N7" s="267"/>
      <c r="O7" s="267"/>
      <c r="P7" s="212" t="s">
        <v>23</v>
      </c>
      <c r="Q7" s="212" t="s">
        <v>24</v>
      </c>
      <c r="R7" s="212" t="s">
        <v>25</v>
      </c>
      <c r="S7" s="212" t="s">
        <v>26</v>
      </c>
      <c r="T7" s="54" t="s">
        <v>27</v>
      </c>
      <c r="U7" s="54" t="s">
        <v>28</v>
      </c>
      <c r="V7" s="54" t="s">
        <v>115</v>
      </c>
      <c r="W7" s="54" t="s">
        <v>116</v>
      </c>
    </row>
    <row r="8" spans="1:26" ht="18.75" customHeight="1" x14ac:dyDescent="0.25">
      <c r="A8" s="273"/>
      <c r="B8" s="267"/>
      <c r="C8" s="267"/>
      <c r="D8" s="267"/>
      <c r="E8" s="267"/>
      <c r="F8" s="267"/>
      <c r="G8" s="266"/>
      <c r="H8" s="266"/>
      <c r="I8" s="274" t="s">
        <v>22</v>
      </c>
      <c r="J8" s="267" t="s">
        <v>66</v>
      </c>
      <c r="K8" s="267"/>
      <c r="L8" s="267"/>
      <c r="M8" s="267"/>
      <c r="N8" s="267"/>
      <c r="O8" s="267"/>
      <c r="P8" s="209">
        <v>17</v>
      </c>
      <c r="Q8" s="209">
        <v>24</v>
      </c>
      <c r="R8" s="209">
        <v>17</v>
      </c>
      <c r="S8" s="209">
        <v>25</v>
      </c>
      <c r="T8" s="25">
        <v>17</v>
      </c>
      <c r="U8" s="25">
        <v>24</v>
      </c>
      <c r="V8" s="25">
        <v>17</v>
      </c>
      <c r="W8" s="25">
        <v>24</v>
      </c>
    </row>
    <row r="9" spans="1:26" ht="18.75" customHeight="1" x14ac:dyDescent="0.25">
      <c r="A9" s="273"/>
      <c r="B9" s="267"/>
      <c r="C9" s="267"/>
      <c r="D9" s="267"/>
      <c r="E9" s="267"/>
      <c r="F9" s="267"/>
      <c r="G9" s="266"/>
      <c r="H9" s="266"/>
      <c r="I9" s="274"/>
      <c r="J9" s="266" t="s">
        <v>153</v>
      </c>
      <c r="K9" s="266" t="s">
        <v>154</v>
      </c>
      <c r="L9" s="269" t="s">
        <v>228</v>
      </c>
      <c r="M9" s="270" t="s">
        <v>59</v>
      </c>
      <c r="N9" s="266" t="s">
        <v>227</v>
      </c>
      <c r="O9" s="266" t="s">
        <v>3</v>
      </c>
      <c r="P9" s="189" t="s">
        <v>92</v>
      </c>
      <c r="Q9" s="189" t="s">
        <v>92</v>
      </c>
      <c r="R9" s="189" t="s">
        <v>92</v>
      </c>
      <c r="S9" s="189" t="s">
        <v>92</v>
      </c>
      <c r="T9" s="16" t="s">
        <v>92</v>
      </c>
      <c r="U9" s="16" t="s">
        <v>92</v>
      </c>
      <c r="V9" s="16" t="s">
        <v>92</v>
      </c>
      <c r="W9" s="16" t="s">
        <v>92</v>
      </c>
    </row>
    <row r="10" spans="1:26" ht="23.25" customHeight="1" x14ac:dyDescent="0.25">
      <c r="A10" s="273"/>
      <c r="B10" s="267"/>
      <c r="C10" s="267"/>
      <c r="D10" s="267"/>
      <c r="E10" s="267"/>
      <c r="F10" s="267"/>
      <c r="G10" s="266"/>
      <c r="H10" s="266"/>
      <c r="I10" s="274"/>
      <c r="J10" s="266"/>
      <c r="K10" s="266"/>
      <c r="L10" s="270"/>
      <c r="M10" s="270"/>
      <c r="N10" s="266"/>
      <c r="O10" s="266"/>
      <c r="P10" s="258" t="s">
        <v>117</v>
      </c>
      <c r="Q10" s="258" t="s">
        <v>237</v>
      </c>
      <c r="R10" s="258" t="s">
        <v>404</v>
      </c>
      <c r="S10" s="258" t="s">
        <v>405</v>
      </c>
      <c r="T10" s="257" t="s">
        <v>406</v>
      </c>
      <c r="U10" s="257" t="s">
        <v>426</v>
      </c>
      <c r="V10" s="257" t="s">
        <v>407</v>
      </c>
      <c r="W10" s="257" t="s">
        <v>414</v>
      </c>
    </row>
    <row r="11" spans="1:26" ht="96" customHeight="1" x14ac:dyDescent="0.25">
      <c r="A11" s="273"/>
      <c r="B11" s="267"/>
      <c r="C11" s="55" t="s">
        <v>60</v>
      </c>
      <c r="D11" s="55" t="s">
        <v>61</v>
      </c>
      <c r="E11" s="91" t="s">
        <v>152</v>
      </c>
      <c r="F11" s="55" t="s">
        <v>62</v>
      </c>
      <c r="G11" s="266"/>
      <c r="H11" s="266"/>
      <c r="I11" s="274"/>
      <c r="J11" s="266"/>
      <c r="K11" s="266"/>
      <c r="L11" s="270"/>
      <c r="M11" s="270"/>
      <c r="N11" s="266"/>
      <c r="O11" s="266"/>
      <c r="P11" s="258"/>
      <c r="Q11" s="258"/>
      <c r="R11" s="258"/>
      <c r="S11" s="258"/>
      <c r="T11" s="257"/>
      <c r="U11" s="257"/>
      <c r="V11" s="257"/>
      <c r="W11" s="257"/>
      <c r="Z11" s="60"/>
    </row>
    <row r="12" spans="1:26" ht="23.25" customHeight="1" x14ac:dyDescent="0.25">
      <c r="A12" s="89">
        <v>1</v>
      </c>
      <c r="B12" s="52">
        <v>2</v>
      </c>
      <c r="C12" s="52">
        <v>3</v>
      </c>
      <c r="D12" s="52">
        <v>4</v>
      </c>
      <c r="E12" s="52"/>
      <c r="F12" s="52">
        <v>5</v>
      </c>
      <c r="G12" s="52">
        <v>6</v>
      </c>
      <c r="H12" s="52">
        <v>7</v>
      </c>
      <c r="I12" s="52">
        <v>8</v>
      </c>
      <c r="J12" s="52">
        <v>9</v>
      </c>
      <c r="K12" s="52">
        <v>10</v>
      </c>
      <c r="L12" s="52">
        <v>11</v>
      </c>
      <c r="M12" s="52">
        <v>12</v>
      </c>
      <c r="N12" s="52">
        <v>13</v>
      </c>
      <c r="O12" s="52">
        <v>14</v>
      </c>
      <c r="P12" s="213">
        <v>15</v>
      </c>
      <c r="Q12" s="213">
        <v>16</v>
      </c>
      <c r="R12" s="213">
        <v>17</v>
      </c>
      <c r="S12" s="213">
        <v>18</v>
      </c>
      <c r="T12" s="52">
        <v>19</v>
      </c>
      <c r="U12" s="52">
        <v>20</v>
      </c>
      <c r="V12" s="52">
        <v>21</v>
      </c>
      <c r="W12" s="52">
        <v>22</v>
      </c>
    </row>
    <row r="13" spans="1:26" s="36" customFormat="1" ht="23.25" customHeight="1" x14ac:dyDescent="0.25">
      <c r="A13" s="44"/>
      <c r="B13" s="44" t="s">
        <v>93</v>
      </c>
      <c r="C13" s="203"/>
      <c r="D13" s="203"/>
      <c r="E13" s="203"/>
      <c r="F13" s="203"/>
      <c r="G13" s="53">
        <f t="shared" ref="G13:O13" si="0">G14+G31+G87</f>
        <v>5940</v>
      </c>
      <c r="H13" s="53">
        <f t="shared" si="0"/>
        <v>258</v>
      </c>
      <c r="I13" s="53">
        <f t="shared" si="0"/>
        <v>4182</v>
      </c>
      <c r="J13" s="53">
        <f t="shared" si="0"/>
        <v>4004</v>
      </c>
      <c r="K13" s="53">
        <f t="shared" si="0"/>
        <v>1589</v>
      </c>
      <c r="L13" s="53">
        <f t="shared" si="0"/>
        <v>62</v>
      </c>
      <c r="M13" s="53">
        <f t="shared" si="0"/>
        <v>1044</v>
      </c>
      <c r="N13" s="53">
        <f t="shared" si="0"/>
        <v>78</v>
      </c>
      <c r="O13" s="53">
        <f t="shared" si="0"/>
        <v>100</v>
      </c>
      <c r="P13" s="208">
        <f t="shared" ref="P13:W13" si="1">P14+P32+P39+P43+P54+P82+P87</f>
        <v>612</v>
      </c>
      <c r="Q13" s="208">
        <f t="shared" si="1"/>
        <v>864</v>
      </c>
      <c r="R13" s="208">
        <f t="shared" si="1"/>
        <v>612</v>
      </c>
      <c r="S13" s="208">
        <f t="shared" si="1"/>
        <v>900</v>
      </c>
      <c r="T13" s="53">
        <f t="shared" si="1"/>
        <v>612</v>
      </c>
      <c r="U13" s="53">
        <f t="shared" si="1"/>
        <v>864</v>
      </c>
      <c r="V13" s="53">
        <f t="shared" si="1"/>
        <v>612</v>
      </c>
      <c r="W13" s="53">
        <f t="shared" si="1"/>
        <v>864</v>
      </c>
      <c r="X13" s="56"/>
      <c r="Z13" s="56"/>
    </row>
    <row r="14" spans="1:26" s="47" customFormat="1" ht="23.25" customHeight="1" x14ac:dyDescent="0.25">
      <c r="A14" s="204" t="s">
        <v>225</v>
      </c>
      <c r="B14" s="44" t="s">
        <v>29</v>
      </c>
      <c r="C14" s="205">
        <v>0</v>
      </c>
      <c r="D14" s="205">
        <v>10</v>
      </c>
      <c r="E14" s="205">
        <v>14</v>
      </c>
      <c r="F14" s="206">
        <v>4</v>
      </c>
      <c r="G14" s="45">
        <f>SUM(G15:G30)</f>
        <v>1476</v>
      </c>
      <c r="H14" s="206">
        <f t="shared" ref="H14:O14" si="2">SUM(H15:H25)</f>
        <v>0</v>
      </c>
      <c r="I14" s="45">
        <f t="shared" si="2"/>
        <v>1236</v>
      </c>
      <c r="J14" s="206">
        <f t="shared" si="2"/>
        <v>1170</v>
      </c>
      <c r="K14" s="206">
        <f t="shared" si="2"/>
        <v>485</v>
      </c>
      <c r="L14" s="206">
        <f t="shared" si="2"/>
        <v>22</v>
      </c>
      <c r="M14" s="206">
        <f t="shared" si="2"/>
        <v>0</v>
      </c>
      <c r="N14" s="206">
        <f t="shared" si="2"/>
        <v>42</v>
      </c>
      <c r="O14" s="206">
        <f t="shared" si="2"/>
        <v>24</v>
      </c>
      <c r="P14" s="209">
        <f>SUM(P15:P30)</f>
        <v>612</v>
      </c>
      <c r="Q14" s="209">
        <f>SUM(Q15:Q30)</f>
        <v>792</v>
      </c>
      <c r="R14" s="209">
        <f t="shared" ref="R14:W14" si="3">SUM(R15:R25)</f>
        <v>0</v>
      </c>
      <c r="S14" s="209">
        <f t="shared" si="3"/>
        <v>0</v>
      </c>
      <c r="T14" s="206">
        <f t="shared" si="3"/>
        <v>0</v>
      </c>
      <c r="U14" s="206">
        <f t="shared" si="3"/>
        <v>0</v>
      </c>
      <c r="V14" s="206">
        <f t="shared" si="3"/>
        <v>0</v>
      </c>
      <c r="W14" s="206">
        <f t="shared" si="3"/>
        <v>0</v>
      </c>
      <c r="X14" s="46"/>
    </row>
    <row r="15" spans="1:26" ht="24" customHeight="1" x14ac:dyDescent="0.25">
      <c r="A15" s="197" t="s">
        <v>226</v>
      </c>
      <c r="B15" s="198" t="s">
        <v>106</v>
      </c>
      <c r="C15" s="191"/>
      <c r="D15" s="192"/>
      <c r="E15" s="192"/>
      <c r="F15" s="262" t="s">
        <v>411</v>
      </c>
      <c r="G15" s="186">
        <f>H15+I15</f>
        <v>92</v>
      </c>
      <c r="H15" s="188"/>
      <c r="I15" s="186">
        <f>J15+N15+O15</f>
        <v>92</v>
      </c>
      <c r="J15" s="186">
        <f>P15+Q15</f>
        <v>78</v>
      </c>
      <c r="K15" s="190">
        <v>20</v>
      </c>
      <c r="L15" s="190">
        <v>2</v>
      </c>
      <c r="M15" s="188"/>
      <c r="N15" s="188">
        <v>8</v>
      </c>
      <c r="O15" s="188">
        <v>6</v>
      </c>
      <c r="P15" s="188">
        <v>34</v>
      </c>
      <c r="Q15" s="188">
        <f>22*2</f>
        <v>44</v>
      </c>
      <c r="R15" s="209"/>
      <c r="S15" s="209"/>
      <c r="T15" s="206"/>
      <c r="U15" s="206"/>
      <c r="V15" s="206"/>
      <c r="W15" s="45"/>
    </row>
    <row r="16" spans="1:26" ht="21" customHeight="1" x14ac:dyDescent="0.25">
      <c r="A16" s="197" t="s">
        <v>224</v>
      </c>
      <c r="B16" s="198" t="s">
        <v>30</v>
      </c>
      <c r="C16" s="191"/>
      <c r="D16" s="190"/>
      <c r="E16" s="192"/>
      <c r="F16" s="263"/>
      <c r="G16" s="186">
        <f t="shared" ref="G16:G30" si="4">H16+I16</f>
        <v>125</v>
      </c>
      <c r="H16" s="188"/>
      <c r="I16" s="186">
        <f t="shared" ref="I16:I30" si="5">J16+N16+O16</f>
        <v>125</v>
      </c>
      <c r="J16" s="186">
        <f t="shared" ref="J16:J30" si="6">P16+Q16</f>
        <v>117</v>
      </c>
      <c r="K16" s="190">
        <v>10</v>
      </c>
      <c r="L16" s="190">
        <v>2</v>
      </c>
      <c r="M16" s="188"/>
      <c r="N16" s="188">
        <v>2</v>
      </c>
      <c r="O16" s="188">
        <v>6</v>
      </c>
      <c r="P16" s="188">
        <v>51</v>
      </c>
      <c r="Q16" s="188">
        <v>66</v>
      </c>
      <c r="R16" s="209"/>
      <c r="S16" s="209"/>
      <c r="T16" s="206"/>
      <c r="U16" s="206"/>
      <c r="V16" s="206"/>
      <c r="W16" s="45"/>
    </row>
    <row r="17" spans="1:23" ht="21" customHeight="1" x14ac:dyDescent="0.25">
      <c r="A17" s="197" t="s">
        <v>223</v>
      </c>
      <c r="B17" s="199" t="s">
        <v>416</v>
      </c>
      <c r="C17" s="191"/>
      <c r="D17" s="190">
        <v>2</v>
      </c>
      <c r="E17" s="192"/>
      <c r="F17" s="190"/>
      <c r="G17" s="186">
        <f t="shared" si="4"/>
        <v>41</v>
      </c>
      <c r="H17" s="188"/>
      <c r="I17" s="186">
        <f t="shared" si="5"/>
        <v>41</v>
      </c>
      <c r="J17" s="186">
        <f t="shared" si="6"/>
        <v>39</v>
      </c>
      <c r="K17" s="190">
        <v>0</v>
      </c>
      <c r="L17" s="190">
        <v>2</v>
      </c>
      <c r="M17" s="188"/>
      <c r="N17" s="188">
        <v>2</v>
      </c>
      <c r="O17" s="188"/>
      <c r="P17" s="188">
        <v>17</v>
      </c>
      <c r="Q17" s="188">
        <v>22</v>
      </c>
      <c r="R17" s="209"/>
      <c r="S17" s="209"/>
      <c r="T17" s="206"/>
      <c r="U17" s="206"/>
      <c r="V17" s="206"/>
      <c r="W17" s="45"/>
    </row>
    <row r="18" spans="1:23" ht="21" customHeight="1" x14ac:dyDescent="0.25">
      <c r="A18" s="197" t="s">
        <v>222</v>
      </c>
      <c r="B18" s="200" t="s">
        <v>31</v>
      </c>
      <c r="C18" s="191"/>
      <c r="D18" s="190">
        <v>2</v>
      </c>
      <c r="E18" s="192"/>
      <c r="F18" s="193"/>
      <c r="G18" s="186">
        <f t="shared" si="4"/>
        <v>119</v>
      </c>
      <c r="H18" s="188"/>
      <c r="I18" s="186">
        <f t="shared" si="5"/>
        <v>119</v>
      </c>
      <c r="J18" s="186">
        <f t="shared" si="6"/>
        <v>117</v>
      </c>
      <c r="K18" s="190">
        <v>117</v>
      </c>
      <c r="L18" s="190">
        <v>2</v>
      </c>
      <c r="M18" s="188"/>
      <c r="N18" s="188">
        <v>2</v>
      </c>
      <c r="O18" s="188"/>
      <c r="P18" s="188">
        <v>51</v>
      </c>
      <c r="Q18" s="188">
        <v>66</v>
      </c>
      <c r="R18" s="209"/>
      <c r="S18" s="209"/>
      <c r="T18" s="206"/>
      <c r="U18" s="206"/>
      <c r="V18" s="206"/>
      <c r="W18" s="45"/>
    </row>
    <row r="19" spans="1:23" ht="21.75" customHeight="1" x14ac:dyDescent="0.25">
      <c r="A19" s="197" t="s">
        <v>221</v>
      </c>
      <c r="B19" s="201" t="s">
        <v>33</v>
      </c>
      <c r="C19" s="191"/>
      <c r="D19" s="190"/>
      <c r="E19" s="192"/>
      <c r="F19" s="193" t="s">
        <v>143</v>
      </c>
      <c r="G19" s="186">
        <f t="shared" si="4"/>
        <v>250</v>
      </c>
      <c r="H19" s="188"/>
      <c r="I19" s="186">
        <f t="shared" si="5"/>
        <v>250</v>
      </c>
      <c r="J19" s="186">
        <f t="shared" si="6"/>
        <v>234</v>
      </c>
      <c r="K19" s="190">
        <v>234</v>
      </c>
      <c r="L19" s="190">
        <v>2</v>
      </c>
      <c r="M19" s="188"/>
      <c r="N19" s="188">
        <v>10</v>
      </c>
      <c r="O19" s="188">
        <v>6</v>
      </c>
      <c r="P19" s="188">
        <f>17*6</f>
        <v>102</v>
      </c>
      <c r="Q19" s="188">
        <f>22*6</f>
        <v>132</v>
      </c>
      <c r="R19" s="209"/>
      <c r="S19" s="209"/>
      <c r="T19" s="206"/>
      <c r="U19" s="206"/>
      <c r="V19" s="206"/>
      <c r="W19" s="45"/>
    </row>
    <row r="20" spans="1:23" s="50" customFormat="1" ht="21" customHeight="1" x14ac:dyDescent="0.25">
      <c r="A20" s="197" t="s">
        <v>220</v>
      </c>
      <c r="B20" s="201" t="s">
        <v>144</v>
      </c>
      <c r="C20" s="191"/>
      <c r="D20" s="190"/>
      <c r="E20" s="192"/>
      <c r="F20" s="192"/>
      <c r="G20" s="186">
        <f t="shared" si="4"/>
        <v>119</v>
      </c>
      <c r="H20" s="188"/>
      <c r="I20" s="186">
        <f t="shared" si="5"/>
        <v>119</v>
      </c>
      <c r="J20" s="186">
        <f t="shared" si="6"/>
        <v>117</v>
      </c>
      <c r="K20" s="190">
        <v>30</v>
      </c>
      <c r="L20" s="190">
        <v>2</v>
      </c>
      <c r="M20" s="188"/>
      <c r="N20" s="188">
        <v>2</v>
      </c>
      <c r="O20" s="188"/>
      <c r="P20" s="188">
        <v>51</v>
      </c>
      <c r="Q20" s="188">
        <v>66</v>
      </c>
      <c r="R20" s="209"/>
      <c r="S20" s="209"/>
      <c r="T20" s="206"/>
      <c r="U20" s="206"/>
      <c r="V20" s="206"/>
      <c r="W20" s="45"/>
    </row>
    <row r="21" spans="1:23" ht="21" customHeight="1" x14ac:dyDescent="0.25">
      <c r="A21" s="197" t="s">
        <v>219</v>
      </c>
      <c r="B21" s="201" t="s">
        <v>32</v>
      </c>
      <c r="C21" s="191"/>
      <c r="D21" s="190">
        <v>2</v>
      </c>
      <c r="E21" s="192"/>
      <c r="F21" s="193"/>
      <c r="G21" s="186">
        <f t="shared" si="4"/>
        <v>119</v>
      </c>
      <c r="H21" s="188"/>
      <c r="I21" s="186">
        <f t="shared" si="5"/>
        <v>119</v>
      </c>
      <c r="J21" s="186">
        <f t="shared" si="6"/>
        <v>117</v>
      </c>
      <c r="K21" s="190">
        <v>10</v>
      </c>
      <c r="L21" s="190">
        <v>2</v>
      </c>
      <c r="M21" s="188"/>
      <c r="N21" s="188">
        <v>2</v>
      </c>
      <c r="O21" s="188"/>
      <c r="P21" s="188">
        <v>51</v>
      </c>
      <c r="Q21" s="188">
        <v>66</v>
      </c>
      <c r="R21" s="209"/>
      <c r="S21" s="209"/>
      <c r="T21" s="206"/>
      <c r="U21" s="206"/>
      <c r="V21" s="206"/>
      <c r="W21" s="45"/>
    </row>
    <row r="22" spans="1:23" ht="21" customHeight="1" x14ac:dyDescent="0.25">
      <c r="A22" s="197" t="s">
        <v>218</v>
      </c>
      <c r="B22" s="201" t="s">
        <v>392</v>
      </c>
      <c r="C22" s="191"/>
      <c r="D22" s="190">
        <v>2</v>
      </c>
      <c r="E22" s="192"/>
      <c r="F22" s="193"/>
      <c r="G22" s="186">
        <f t="shared" si="4"/>
        <v>41</v>
      </c>
      <c r="H22" s="188"/>
      <c r="I22" s="186">
        <f t="shared" si="5"/>
        <v>41</v>
      </c>
      <c r="J22" s="186">
        <f t="shared" si="6"/>
        <v>39</v>
      </c>
      <c r="K22" s="190">
        <v>0</v>
      </c>
      <c r="L22" s="190">
        <v>2</v>
      </c>
      <c r="M22" s="188"/>
      <c r="N22" s="188">
        <v>2</v>
      </c>
      <c r="O22" s="188"/>
      <c r="P22" s="188">
        <f>17*1</f>
        <v>17</v>
      </c>
      <c r="Q22" s="188">
        <f>22*1</f>
        <v>22</v>
      </c>
      <c r="R22" s="209"/>
      <c r="S22" s="209"/>
      <c r="T22" s="206"/>
      <c r="U22" s="206"/>
      <c r="V22" s="206"/>
      <c r="W22" s="45"/>
    </row>
    <row r="23" spans="1:23" s="51" customFormat="1" ht="21" customHeight="1" x14ac:dyDescent="0.25">
      <c r="A23" s="197" t="s">
        <v>217</v>
      </c>
      <c r="B23" s="201" t="s">
        <v>34</v>
      </c>
      <c r="C23" s="191"/>
      <c r="D23" s="190">
        <v>2</v>
      </c>
      <c r="E23" s="192"/>
      <c r="F23" s="192"/>
      <c r="G23" s="186">
        <f t="shared" si="4"/>
        <v>119</v>
      </c>
      <c r="H23" s="188"/>
      <c r="I23" s="186">
        <f t="shared" si="5"/>
        <v>119</v>
      </c>
      <c r="J23" s="186">
        <f t="shared" si="6"/>
        <v>117</v>
      </c>
      <c r="K23" s="190">
        <v>34</v>
      </c>
      <c r="L23" s="190">
        <v>2</v>
      </c>
      <c r="M23" s="188"/>
      <c r="N23" s="188">
        <v>2</v>
      </c>
      <c r="O23" s="188"/>
      <c r="P23" s="188">
        <f>17*3</f>
        <v>51</v>
      </c>
      <c r="Q23" s="188">
        <f>22*3</f>
        <v>66</v>
      </c>
      <c r="R23" s="209"/>
      <c r="S23" s="209"/>
      <c r="T23" s="206"/>
      <c r="U23" s="206"/>
      <c r="V23" s="206"/>
      <c r="W23" s="45"/>
    </row>
    <row r="24" spans="1:23" ht="21" customHeight="1" x14ac:dyDescent="0.25">
      <c r="A24" s="197" t="s">
        <v>216</v>
      </c>
      <c r="B24" s="201" t="s">
        <v>385</v>
      </c>
      <c r="C24" s="191"/>
      <c r="D24" s="190"/>
      <c r="E24" s="192"/>
      <c r="F24" s="194"/>
      <c r="G24" s="186">
        <f t="shared" si="4"/>
        <v>78</v>
      </c>
      <c r="H24" s="188"/>
      <c r="I24" s="186">
        <f t="shared" si="5"/>
        <v>78</v>
      </c>
      <c r="J24" s="186">
        <f t="shared" si="6"/>
        <v>78</v>
      </c>
      <c r="K24" s="190">
        <v>24</v>
      </c>
      <c r="L24" s="190">
        <v>2</v>
      </c>
      <c r="M24" s="188"/>
      <c r="N24" s="188"/>
      <c r="O24" s="188"/>
      <c r="P24" s="188">
        <f>17*2</f>
        <v>34</v>
      </c>
      <c r="Q24" s="188">
        <f>22*2</f>
        <v>44</v>
      </c>
      <c r="R24" s="209"/>
      <c r="S24" s="209"/>
      <c r="T24" s="206"/>
      <c r="U24" s="206"/>
      <c r="V24" s="206"/>
      <c r="W24" s="45"/>
    </row>
    <row r="25" spans="1:23" ht="21" customHeight="1" x14ac:dyDescent="0.25">
      <c r="A25" s="197" t="s">
        <v>215</v>
      </c>
      <c r="B25" s="201" t="s">
        <v>393</v>
      </c>
      <c r="C25" s="191"/>
      <c r="D25" s="190">
        <v>1</v>
      </c>
      <c r="E25" s="192"/>
      <c r="F25" s="193" t="s">
        <v>143</v>
      </c>
      <c r="G25" s="186">
        <f t="shared" si="4"/>
        <v>133</v>
      </c>
      <c r="H25" s="188"/>
      <c r="I25" s="186">
        <f t="shared" si="5"/>
        <v>133</v>
      </c>
      <c r="J25" s="186">
        <f t="shared" si="6"/>
        <v>117</v>
      </c>
      <c r="K25" s="190">
        <v>6</v>
      </c>
      <c r="L25" s="190">
        <v>2</v>
      </c>
      <c r="M25" s="188"/>
      <c r="N25" s="188">
        <v>10</v>
      </c>
      <c r="O25" s="188">
        <v>6</v>
      </c>
      <c r="P25" s="188">
        <f>17*3</f>
        <v>51</v>
      </c>
      <c r="Q25" s="188">
        <v>66</v>
      </c>
      <c r="R25" s="209"/>
      <c r="S25" s="209"/>
      <c r="T25" s="206"/>
      <c r="U25" s="206"/>
      <c r="V25" s="206"/>
      <c r="W25" s="45"/>
    </row>
    <row r="26" spans="1:23" ht="21" customHeight="1" x14ac:dyDescent="0.25">
      <c r="A26" s="197" t="s">
        <v>389</v>
      </c>
      <c r="B26" s="202" t="s">
        <v>390</v>
      </c>
      <c r="C26" s="191"/>
      <c r="D26" s="190"/>
      <c r="E26" s="192"/>
      <c r="F26" s="195"/>
      <c r="G26" s="186">
        <f t="shared" si="4"/>
        <v>0</v>
      </c>
      <c r="H26" s="188"/>
      <c r="I26" s="186">
        <f t="shared" si="5"/>
        <v>0</v>
      </c>
      <c r="J26" s="186">
        <f t="shared" si="6"/>
        <v>0</v>
      </c>
      <c r="K26" s="190"/>
      <c r="L26" s="190"/>
      <c r="M26" s="188"/>
      <c r="N26" s="188"/>
      <c r="O26" s="188"/>
      <c r="P26" s="188"/>
      <c r="Q26" s="188"/>
      <c r="R26" s="209"/>
      <c r="S26" s="209"/>
      <c r="T26" s="206"/>
      <c r="U26" s="206"/>
      <c r="V26" s="206"/>
      <c r="W26" s="45"/>
    </row>
    <row r="27" spans="1:23" ht="21" customHeight="1" x14ac:dyDescent="0.25">
      <c r="A27" s="197" t="s">
        <v>214</v>
      </c>
      <c r="B27" s="201" t="s">
        <v>125</v>
      </c>
      <c r="C27" s="191"/>
      <c r="D27" s="190">
        <v>2</v>
      </c>
      <c r="E27" s="192"/>
      <c r="F27" s="192"/>
      <c r="G27" s="186">
        <f t="shared" si="4"/>
        <v>80</v>
      </c>
      <c r="H27" s="188"/>
      <c r="I27" s="186">
        <f t="shared" si="5"/>
        <v>80</v>
      </c>
      <c r="J27" s="186">
        <f t="shared" si="6"/>
        <v>78</v>
      </c>
      <c r="K27" s="190">
        <v>34</v>
      </c>
      <c r="L27" s="190">
        <v>2</v>
      </c>
      <c r="M27" s="188"/>
      <c r="N27" s="188">
        <v>2</v>
      </c>
      <c r="O27" s="188"/>
      <c r="P27" s="188">
        <f>17*2</f>
        <v>34</v>
      </c>
      <c r="Q27" s="188">
        <f>22*2</f>
        <v>44</v>
      </c>
      <c r="R27" s="209"/>
      <c r="S27" s="209"/>
      <c r="T27" s="206"/>
      <c r="U27" s="206"/>
      <c r="V27" s="206"/>
      <c r="W27" s="45"/>
    </row>
    <row r="28" spans="1:23" ht="21" customHeight="1" x14ac:dyDescent="0.25">
      <c r="A28" s="197"/>
      <c r="B28" s="202" t="s">
        <v>391</v>
      </c>
      <c r="C28" s="191"/>
      <c r="D28" s="190"/>
      <c r="E28" s="192"/>
      <c r="F28" s="195"/>
      <c r="G28" s="186">
        <f t="shared" si="4"/>
        <v>0</v>
      </c>
      <c r="H28" s="188"/>
      <c r="I28" s="186">
        <f t="shared" si="5"/>
        <v>0</v>
      </c>
      <c r="J28" s="186">
        <f t="shared" si="6"/>
        <v>0</v>
      </c>
      <c r="K28" s="190"/>
      <c r="L28" s="190"/>
      <c r="M28" s="188"/>
      <c r="N28" s="188"/>
      <c r="O28" s="188"/>
      <c r="P28" s="188"/>
      <c r="Q28" s="188"/>
      <c r="R28" s="209"/>
      <c r="S28" s="209"/>
      <c r="T28" s="206"/>
      <c r="U28" s="206"/>
      <c r="V28" s="206"/>
      <c r="W28" s="45"/>
    </row>
    <row r="29" spans="1:23" ht="21" customHeight="1" x14ac:dyDescent="0.25">
      <c r="A29" s="197" t="s">
        <v>213</v>
      </c>
      <c r="B29" s="201" t="s">
        <v>394</v>
      </c>
      <c r="C29" s="191"/>
      <c r="D29" s="190">
        <v>2</v>
      </c>
      <c r="E29" s="192"/>
      <c r="F29" s="196"/>
      <c r="G29" s="186">
        <f t="shared" si="4"/>
        <v>80</v>
      </c>
      <c r="H29" s="188"/>
      <c r="I29" s="186">
        <f t="shared" si="5"/>
        <v>80</v>
      </c>
      <c r="J29" s="186">
        <f t="shared" si="6"/>
        <v>78</v>
      </c>
      <c r="K29" s="190">
        <v>34</v>
      </c>
      <c r="L29" s="190">
        <v>2</v>
      </c>
      <c r="M29" s="188"/>
      <c r="N29" s="188">
        <v>2</v>
      </c>
      <c r="O29" s="188"/>
      <c r="P29" s="188">
        <v>34</v>
      </c>
      <c r="Q29" s="188">
        <v>44</v>
      </c>
      <c r="R29" s="209"/>
      <c r="S29" s="209"/>
      <c r="T29" s="206"/>
      <c r="U29" s="206"/>
      <c r="V29" s="206"/>
      <c r="W29" s="45"/>
    </row>
    <row r="30" spans="1:23" ht="21" customHeight="1" x14ac:dyDescent="0.25">
      <c r="A30" s="197" t="s">
        <v>212</v>
      </c>
      <c r="B30" s="201" t="s">
        <v>417</v>
      </c>
      <c r="C30" s="191"/>
      <c r="D30" s="190">
        <v>2</v>
      </c>
      <c r="E30" s="192"/>
      <c r="F30" s="196"/>
      <c r="G30" s="186">
        <f t="shared" si="4"/>
        <v>80</v>
      </c>
      <c r="H30" s="188"/>
      <c r="I30" s="186">
        <f t="shared" si="5"/>
        <v>80</v>
      </c>
      <c r="J30" s="186">
        <f t="shared" si="6"/>
        <v>78</v>
      </c>
      <c r="K30" s="190">
        <v>34</v>
      </c>
      <c r="L30" s="190">
        <v>2</v>
      </c>
      <c r="M30" s="188"/>
      <c r="N30" s="188">
        <v>2</v>
      </c>
      <c r="O30" s="188"/>
      <c r="P30" s="188">
        <v>34</v>
      </c>
      <c r="Q30" s="188">
        <v>44</v>
      </c>
      <c r="R30" s="209"/>
      <c r="S30" s="209"/>
      <c r="T30" s="206"/>
      <c r="U30" s="206"/>
      <c r="V30" s="206"/>
      <c r="W30" s="45"/>
    </row>
    <row r="31" spans="1:23" ht="21" customHeight="1" x14ac:dyDescent="0.25">
      <c r="A31" s="18"/>
      <c r="B31" s="90" t="s">
        <v>232</v>
      </c>
      <c r="C31" s="169"/>
      <c r="D31" s="169"/>
      <c r="E31" s="169"/>
      <c r="F31" s="218"/>
      <c r="G31" s="161">
        <f t="shared" ref="G31:P31" si="7">G32+G39+G43+G54</f>
        <v>4248</v>
      </c>
      <c r="H31" s="161">
        <f t="shared" si="7"/>
        <v>258</v>
      </c>
      <c r="I31" s="161">
        <f t="shared" si="7"/>
        <v>2946</v>
      </c>
      <c r="J31" s="161">
        <f t="shared" si="7"/>
        <v>2834</v>
      </c>
      <c r="K31" s="161">
        <f t="shared" si="7"/>
        <v>1104</v>
      </c>
      <c r="L31" s="161">
        <f t="shared" si="7"/>
        <v>40</v>
      </c>
      <c r="M31" s="161">
        <f t="shared" si="7"/>
        <v>1044</v>
      </c>
      <c r="N31" s="161">
        <f t="shared" si="7"/>
        <v>36</v>
      </c>
      <c r="O31" s="161">
        <f t="shared" si="7"/>
        <v>76</v>
      </c>
      <c r="P31" s="187">
        <f t="shared" si="7"/>
        <v>0</v>
      </c>
      <c r="Q31" s="187">
        <f t="shared" ref="Q31:W31" si="8">Q32+Q39+Q43+Q54</f>
        <v>0</v>
      </c>
      <c r="R31" s="187">
        <f t="shared" si="8"/>
        <v>576</v>
      </c>
      <c r="S31" s="187">
        <f t="shared" si="8"/>
        <v>864</v>
      </c>
      <c r="T31" s="45">
        <f t="shared" si="8"/>
        <v>612</v>
      </c>
      <c r="U31" s="45">
        <f t="shared" si="8"/>
        <v>792</v>
      </c>
      <c r="V31" s="45">
        <f t="shared" si="8"/>
        <v>612</v>
      </c>
      <c r="W31" s="45">
        <f t="shared" si="8"/>
        <v>576</v>
      </c>
    </row>
    <row r="32" spans="1:23" s="51" customFormat="1" ht="29.25" customHeight="1" x14ac:dyDescent="0.25">
      <c r="A32" s="140" t="s">
        <v>82</v>
      </c>
      <c r="B32" s="17" t="s">
        <v>83</v>
      </c>
      <c r="C32" s="171"/>
      <c r="D32" s="171"/>
      <c r="E32" s="171"/>
      <c r="F32" s="171"/>
      <c r="G32" s="161">
        <f>G33+G34+G35+G36+G37+G38</f>
        <v>529</v>
      </c>
      <c r="H32" s="161">
        <f t="shared" ref="H32:W32" si="9">H33+H34+H35+H36+H37+H38</f>
        <v>0</v>
      </c>
      <c r="I32" s="161">
        <f t="shared" si="9"/>
        <v>529</v>
      </c>
      <c r="J32" s="161">
        <f t="shared" si="9"/>
        <v>529</v>
      </c>
      <c r="K32" s="161">
        <f t="shared" si="9"/>
        <v>254</v>
      </c>
      <c r="L32" s="161">
        <f t="shared" si="9"/>
        <v>0</v>
      </c>
      <c r="M32" s="161">
        <f t="shared" si="9"/>
        <v>0</v>
      </c>
      <c r="N32" s="161">
        <f t="shared" si="9"/>
        <v>0</v>
      </c>
      <c r="O32" s="161">
        <f t="shared" si="9"/>
        <v>0</v>
      </c>
      <c r="P32" s="187">
        <f>P33+P34+P35+P36+P37+P38</f>
        <v>0</v>
      </c>
      <c r="Q32" s="187">
        <f t="shared" si="9"/>
        <v>0</v>
      </c>
      <c r="R32" s="187">
        <f>R33+R34+R35+R36+R37+R38</f>
        <v>112</v>
      </c>
      <c r="S32" s="187">
        <f t="shared" si="9"/>
        <v>162</v>
      </c>
      <c r="T32" s="45">
        <f t="shared" si="9"/>
        <v>60</v>
      </c>
      <c r="U32" s="45">
        <f t="shared" si="9"/>
        <v>48</v>
      </c>
      <c r="V32" s="45">
        <f t="shared" si="9"/>
        <v>102</v>
      </c>
      <c r="W32" s="45">
        <f t="shared" si="9"/>
        <v>45</v>
      </c>
    </row>
    <row r="33" spans="1:24" s="51" customFormat="1" ht="19.5" customHeight="1" x14ac:dyDescent="0.25">
      <c r="A33" s="18" t="s">
        <v>84</v>
      </c>
      <c r="B33" s="93" t="s">
        <v>35</v>
      </c>
      <c r="C33" s="155">
        <v>3</v>
      </c>
      <c r="D33" s="155"/>
      <c r="E33" s="155"/>
      <c r="F33" s="155"/>
      <c r="G33" s="156">
        <f>H33+I33</f>
        <v>48</v>
      </c>
      <c r="H33" s="156"/>
      <c r="I33" s="156">
        <f>J33+N33+O33</f>
        <v>48</v>
      </c>
      <c r="J33" s="156">
        <f>SUM(P33:W33)</f>
        <v>48</v>
      </c>
      <c r="K33" s="156">
        <v>8</v>
      </c>
      <c r="L33" s="156"/>
      <c r="M33" s="156"/>
      <c r="N33" s="156"/>
      <c r="O33" s="156"/>
      <c r="P33" s="186"/>
      <c r="Q33" s="186"/>
      <c r="R33" s="188">
        <f>16*3</f>
        <v>48</v>
      </c>
      <c r="S33" s="186"/>
      <c r="T33" s="156"/>
      <c r="U33" s="156"/>
      <c r="V33" s="156"/>
      <c r="W33" s="156"/>
    </row>
    <row r="34" spans="1:24" ht="18" customHeight="1" x14ac:dyDescent="0.25">
      <c r="A34" s="18" t="s">
        <v>85</v>
      </c>
      <c r="B34" s="93" t="s">
        <v>32</v>
      </c>
      <c r="C34" s="155">
        <v>4</v>
      </c>
      <c r="D34" s="157"/>
      <c r="E34" s="155"/>
      <c r="F34" s="155"/>
      <c r="G34" s="156">
        <f t="shared" ref="G34:G38" si="10">H34+I34</f>
        <v>54</v>
      </c>
      <c r="H34" s="155"/>
      <c r="I34" s="156">
        <f t="shared" ref="I34:I38" si="11">J34+N34+O34</f>
        <v>54</v>
      </c>
      <c r="J34" s="156">
        <f t="shared" ref="J34:J38" si="12">SUM(P34:W34)</f>
        <v>54</v>
      </c>
      <c r="K34" s="155">
        <v>16</v>
      </c>
      <c r="L34" s="157"/>
      <c r="M34" s="157"/>
      <c r="N34" s="157"/>
      <c r="O34" s="157"/>
      <c r="P34" s="196"/>
      <c r="Q34" s="196"/>
      <c r="R34" s="188"/>
      <c r="S34" s="188">
        <v>54</v>
      </c>
      <c r="T34" s="155"/>
      <c r="U34" s="155"/>
      <c r="V34" s="155"/>
      <c r="W34" s="155"/>
    </row>
    <row r="35" spans="1:24" ht="36.75" customHeight="1" x14ac:dyDescent="0.25">
      <c r="A35" s="18" t="s">
        <v>86</v>
      </c>
      <c r="B35" s="93" t="s">
        <v>58</v>
      </c>
      <c r="C35" s="155">
        <v>4.5999999999999996</v>
      </c>
      <c r="D35" s="87">
        <v>7</v>
      </c>
      <c r="E35" s="158">
        <v>6.7</v>
      </c>
      <c r="F35" s="155"/>
      <c r="G35" s="156">
        <f t="shared" si="10"/>
        <v>166</v>
      </c>
      <c r="H35" s="155"/>
      <c r="I35" s="156">
        <f t="shared" si="11"/>
        <v>166</v>
      </c>
      <c r="J35" s="156">
        <f t="shared" si="12"/>
        <v>166</v>
      </c>
      <c r="K35" s="155">
        <v>80</v>
      </c>
      <c r="L35" s="157"/>
      <c r="M35" s="157"/>
      <c r="N35" s="157"/>
      <c r="O35" s="157"/>
      <c r="P35" s="196"/>
      <c r="Q35" s="196"/>
      <c r="R35" s="188">
        <f>16*2</f>
        <v>32</v>
      </c>
      <c r="S35" s="188">
        <f>18*2</f>
        <v>36</v>
      </c>
      <c r="T35" s="155">
        <f>15*2</f>
        <v>30</v>
      </c>
      <c r="U35" s="155">
        <f>12*2</f>
        <v>24</v>
      </c>
      <c r="V35" s="155">
        <f>17*2</f>
        <v>34</v>
      </c>
      <c r="W35" s="155">
        <f>5*2</f>
        <v>10</v>
      </c>
    </row>
    <row r="36" spans="1:24" ht="33.75" customHeight="1" x14ac:dyDescent="0.25">
      <c r="A36" s="18" t="s">
        <v>87</v>
      </c>
      <c r="B36" s="93" t="s">
        <v>34</v>
      </c>
      <c r="C36" s="155">
        <v>4.5999999999999996</v>
      </c>
      <c r="D36" s="87">
        <v>7</v>
      </c>
      <c r="E36" s="158">
        <v>6.7</v>
      </c>
      <c r="F36" s="155"/>
      <c r="G36" s="156">
        <f t="shared" si="10"/>
        <v>166</v>
      </c>
      <c r="H36" s="155"/>
      <c r="I36" s="156">
        <f t="shared" si="11"/>
        <v>166</v>
      </c>
      <c r="J36" s="156">
        <f t="shared" si="12"/>
        <v>166</v>
      </c>
      <c r="K36" s="155">
        <v>80</v>
      </c>
      <c r="L36" s="155"/>
      <c r="M36" s="155"/>
      <c r="N36" s="155"/>
      <c r="O36" s="155"/>
      <c r="P36" s="188"/>
      <c r="Q36" s="188"/>
      <c r="R36" s="188">
        <f>16*2</f>
        <v>32</v>
      </c>
      <c r="S36" s="188">
        <f>18*2</f>
        <v>36</v>
      </c>
      <c r="T36" s="155">
        <f>15*2</f>
        <v>30</v>
      </c>
      <c r="U36" s="155">
        <f>12*2</f>
        <v>24</v>
      </c>
      <c r="V36" s="155">
        <f>17*2</f>
        <v>34</v>
      </c>
      <c r="W36" s="155">
        <f>5*2</f>
        <v>10</v>
      </c>
    </row>
    <row r="37" spans="1:24" ht="18" customHeight="1" x14ac:dyDescent="0.25">
      <c r="A37" s="18" t="s">
        <v>88</v>
      </c>
      <c r="B37" s="93" t="s">
        <v>36</v>
      </c>
      <c r="C37" s="155"/>
      <c r="D37" s="87">
        <v>4</v>
      </c>
      <c r="E37" s="87"/>
      <c r="F37" s="155"/>
      <c r="G37" s="156">
        <f t="shared" si="10"/>
        <v>36</v>
      </c>
      <c r="H37" s="155"/>
      <c r="I37" s="156">
        <f t="shared" si="11"/>
        <v>36</v>
      </c>
      <c r="J37" s="156">
        <f t="shared" si="12"/>
        <v>36</v>
      </c>
      <c r="K37" s="155">
        <v>40</v>
      </c>
      <c r="L37" s="155"/>
      <c r="M37" s="155"/>
      <c r="N37" s="155"/>
      <c r="O37" s="155"/>
      <c r="P37" s="188"/>
      <c r="Q37" s="188"/>
      <c r="R37" s="188"/>
      <c r="S37" s="188">
        <f>18*2</f>
        <v>36</v>
      </c>
      <c r="T37" s="155"/>
      <c r="U37" s="155"/>
      <c r="V37" s="155"/>
      <c r="W37" s="155"/>
    </row>
    <row r="38" spans="1:24" ht="18" customHeight="1" x14ac:dyDescent="0.25">
      <c r="A38" s="18" t="s">
        <v>380</v>
      </c>
      <c r="B38" s="93" t="s">
        <v>149</v>
      </c>
      <c r="C38" s="155"/>
      <c r="D38" s="87">
        <v>7</v>
      </c>
      <c r="E38" s="87">
        <v>7</v>
      </c>
      <c r="F38" s="155"/>
      <c r="G38" s="156">
        <f t="shared" si="10"/>
        <v>59</v>
      </c>
      <c r="H38" s="155"/>
      <c r="I38" s="156">
        <f t="shared" si="11"/>
        <v>59</v>
      </c>
      <c r="J38" s="156">
        <f t="shared" si="12"/>
        <v>59</v>
      </c>
      <c r="K38" s="155">
        <v>30</v>
      </c>
      <c r="L38" s="155"/>
      <c r="M38" s="155"/>
      <c r="N38" s="155"/>
      <c r="O38" s="155"/>
      <c r="P38" s="188"/>
      <c r="Q38" s="188"/>
      <c r="R38" s="188">
        <f>17*0</f>
        <v>0</v>
      </c>
      <c r="S38" s="188"/>
      <c r="T38" s="155"/>
      <c r="U38" s="155"/>
      <c r="V38" s="155">
        <f>17*2</f>
        <v>34</v>
      </c>
      <c r="W38" s="155">
        <f>5*5</f>
        <v>25</v>
      </c>
    </row>
    <row r="39" spans="1:24" s="51" customFormat="1" ht="18" customHeight="1" x14ac:dyDescent="0.25">
      <c r="A39" s="153" t="s">
        <v>67</v>
      </c>
      <c r="B39" s="17" t="s">
        <v>81</v>
      </c>
      <c r="C39" s="159"/>
      <c r="D39" s="159"/>
      <c r="E39" s="159"/>
      <c r="F39" s="160"/>
      <c r="G39" s="161">
        <f>G40+G42</f>
        <v>147</v>
      </c>
      <c r="H39" s="161">
        <f t="shared" ref="H39:O39" si="13">H40+H42</f>
        <v>19</v>
      </c>
      <c r="I39" s="161">
        <f t="shared" si="13"/>
        <v>128</v>
      </c>
      <c r="J39" s="161">
        <f t="shared" si="13"/>
        <v>118</v>
      </c>
      <c r="K39" s="161">
        <f t="shared" si="13"/>
        <v>38</v>
      </c>
      <c r="L39" s="161">
        <f t="shared" si="13"/>
        <v>0</v>
      </c>
      <c r="M39" s="161">
        <f t="shared" si="13"/>
        <v>0</v>
      </c>
      <c r="N39" s="161">
        <f t="shared" si="13"/>
        <v>4</v>
      </c>
      <c r="O39" s="161">
        <f t="shared" si="13"/>
        <v>6</v>
      </c>
      <c r="P39" s="187">
        <f>P40+P41+P42</f>
        <v>0</v>
      </c>
      <c r="Q39" s="187">
        <f t="shared" ref="Q39:U39" si="14">Q40+Q41+Q42</f>
        <v>0</v>
      </c>
      <c r="R39" s="187">
        <f t="shared" si="14"/>
        <v>128</v>
      </c>
      <c r="S39" s="187">
        <f t="shared" si="14"/>
        <v>0</v>
      </c>
      <c r="T39" s="161">
        <f t="shared" si="14"/>
        <v>0</v>
      </c>
      <c r="U39" s="161">
        <f t="shared" si="14"/>
        <v>0</v>
      </c>
      <c r="V39" s="161">
        <f t="shared" ref="V39" si="15">V40+V41+V42</f>
        <v>34</v>
      </c>
      <c r="W39" s="161">
        <f t="shared" ref="W39" si="16">W40+W41+W42</f>
        <v>20</v>
      </c>
      <c r="X39" s="57"/>
    </row>
    <row r="40" spans="1:24" ht="18" customHeight="1" x14ac:dyDescent="0.25">
      <c r="A40" s="2" t="s">
        <v>68</v>
      </c>
      <c r="B40" s="93" t="s">
        <v>33</v>
      </c>
      <c r="C40" s="155"/>
      <c r="D40" s="157"/>
      <c r="E40" s="157"/>
      <c r="F40" s="155">
        <v>3</v>
      </c>
      <c r="G40" s="156">
        <f>H40+I40</f>
        <v>93</v>
      </c>
      <c r="H40" s="155">
        <v>19</v>
      </c>
      <c r="I40" s="156">
        <f>J40+N40+O40</f>
        <v>74</v>
      </c>
      <c r="J40" s="156">
        <f>SUM(P40:W40)</f>
        <v>64</v>
      </c>
      <c r="K40" s="155">
        <v>30</v>
      </c>
      <c r="L40" s="155"/>
      <c r="M40" s="155"/>
      <c r="N40" s="155">
        <v>4</v>
      </c>
      <c r="O40" s="155">
        <v>6</v>
      </c>
      <c r="P40" s="188"/>
      <c r="Q40" s="188"/>
      <c r="R40" s="188">
        <f>16*4</f>
        <v>64</v>
      </c>
      <c r="S40" s="188"/>
      <c r="T40" s="155"/>
      <c r="U40" s="155"/>
      <c r="V40" s="155"/>
      <c r="W40" s="155"/>
    </row>
    <row r="41" spans="1:24" ht="18" customHeight="1" x14ac:dyDescent="0.25">
      <c r="A41" s="2" t="s">
        <v>69</v>
      </c>
      <c r="B41" s="93" t="s">
        <v>144</v>
      </c>
      <c r="C41" s="155"/>
      <c r="D41" s="157">
        <v>3</v>
      </c>
      <c r="E41" s="157"/>
      <c r="F41" s="155"/>
      <c r="G41" s="156">
        <f>H41+I41</f>
        <v>64</v>
      </c>
      <c r="H41" s="155"/>
      <c r="I41" s="156">
        <f>J41+N41+O41</f>
        <v>64</v>
      </c>
      <c r="J41" s="156">
        <f>R41</f>
        <v>64</v>
      </c>
      <c r="K41" s="155">
        <v>30</v>
      </c>
      <c r="L41" s="155"/>
      <c r="M41" s="155"/>
      <c r="N41" s="155"/>
      <c r="O41" s="155"/>
      <c r="P41" s="188"/>
      <c r="Q41" s="188"/>
      <c r="R41" s="188">
        <v>64</v>
      </c>
      <c r="S41" s="188"/>
      <c r="T41" s="155"/>
      <c r="U41" s="155"/>
      <c r="V41" s="155"/>
      <c r="W41" s="155"/>
    </row>
    <row r="42" spans="1:24" ht="20.25" customHeight="1" x14ac:dyDescent="0.25">
      <c r="A42" s="2" t="s">
        <v>395</v>
      </c>
      <c r="B42" s="93" t="s">
        <v>230</v>
      </c>
      <c r="C42" s="155"/>
      <c r="D42" s="157">
        <v>7</v>
      </c>
      <c r="E42" s="157">
        <v>7</v>
      </c>
      <c r="F42" s="155"/>
      <c r="G42" s="156">
        <f>H42+I42</f>
        <v>54</v>
      </c>
      <c r="H42" s="155"/>
      <c r="I42" s="156">
        <f>J42+N42+O42</f>
        <v>54</v>
      </c>
      <c r="J42" s="156">
        <f>SUM(P42:W42)</f>
        <v>54</v>
      </c>
      <c r="K42" s="155">
        <v>8</v>
      </c>
      <c r="L42" s="155"/>
      <c r="M42" s="155"/>
      <c r="N42" s="155"/>
      <c r="O42" s="155"/>
      <c r="P42" s="188"/>
      <c r="Q42" s="188"/>
      <c r="R42" s="188"/>
      <c r="S42" s="188"/>
      <c r="T42" s="155">
        <f>17*0</f>
        <v>0</v>
      </c>
      <c r="U42" s="155">
        <f>11*0</f>
        <v>0</v>
      </c>
      <c r="V42" s="155">
        <f>17*2</f>
        <v>34</v>
      </c>
      <c r="W42" s="155">
        <f>5*4</f>
        <v>20</v>
      </c>
    </row>
    <row r="43" spans="1:24" s="51" customFormat="1" ht="20.25" customHeight="1" x14ac:dyDescent="0.25">
      <c r="A43" s="153" t="s">
        <v>70</v>
      </c>
      <c r="B43" s="17" t="s">
        <v>71</v>
      </c>
      <c r="C43" s="159"/>
      <c r="D43" s="159"/>
      <c r="E43" s="159"/>
      <c r="F43" s="160"/>
      <c r="G43" s="161">
        <f>G44+G45+G46+G47+G48+G49+G50+G51+G52+G53</f>
        <v>927</v>
      </c>
      <c r="H43" s="161">
        <f t="shared" ref="H43:O43" si="17">H44+H45+H46+H47+H48+H49+H50+H51+H52+H53</f>
        <v>80</v>
      </c>
      <c r="I43" s="161">
        <f t="shared" si="17"/>
        <v>847</v>
      </c>
      <c r="J43" s="161">
        <f t="shared" si="17"/>
        <v>821</v>
      </c>
      <c r="K43" s="161">
        <f t="shared" si="17"/>
        <v>194</v>
      </c>
      <c r="L43" s="161">
        <f t="shared" si="17"/>
        <v>0</v>
      </c>
      <c r="M43" s="161">
        <f t="shared" si="17"/>
        <v>0</v>
      </c>
      <c r="N43" s="161">
        <f t="shared" si="17"/>
        <v>8</v>
      </c>
      <c r="O43" s="161">
        <f t="shared" si="17"/>
        <v>18</v>
      </c>
      <c r="P43" s="187">
        <f>P44+P45+P46+P47+P48+P49+P50+P51+P52+P53</f>
        <v>0</v>
      </c>
      <c r="Q43" s="187">
        <f t="shared" ref="Q43:W43" si="18">Q44+Q45+Q46+Q47+Q48+Q49+Q50+Q51+Q52+Q53</f>
        <v>0</v>
      </c>
      <c r="R43" s="187">
        <f t="shared" si="18"/>
        <v>336</v>
      </c>
      <c r="S43" s="187">
        <f t="shared" si="18"/>
        <v>162</v>
      </c>
      <c r="T43" s="161">
        <f t="shared" si="18"/>
        <v>90</v>
      </c>
      <c r="U43" s="161">
        <f t="shared" si="18"/>
        <v>72</v>
      </c>
      <c r="V43" s="161">
        <f t="shared" si="18"/>
        <v>221</v>
      </c>
      <c r="W43" s="161">
        <f t="shared" si="18"/>
        <v>30</v>
      </c>
    </row>
    <row r="44" spans="1:24" ht="20.25" customHeight="1" x14ac:dyDescent="0.25">
      <c r="A44" s="2" t="s">
        <v>72</v>
      </c>
      <c r="B44" s="93" t="s">
        <v>118</v>
      </c>
      <c r="C44" s="155"/>
      <c r="D44" s="87">
        <v>4</v>
      </c>
      <c r="E44" s="87"/>
      <c r="F44" s="87"/>
      <c r="G44" s="156">
        <f>H44+I44</f>
        <v>168</v>
      </c>
      <c r="H44" s="155"/>
      <c r="I44" s="156">
        <f>J44+N44+O44</f>
        <v>168</v>
      </c>
      <c r="J44" s="156">
        <f>SUM(P44:W44)</f>
        <v>168</v>
      </c>
      <c r="K44" s="155">
        <v>34</v>
      </c>
      <c r="L44" s="155"/>
      <c r="M44" s="155"/>
      <c r="N44" s="155"/>
      <c r="O44" s="155"/>
      <c r="P44" s="188"/>
      <c r="Q44" s="188"/>
      <c r="R44" s="188">
        <f>16*6</f>
        <v>96</v>
      </c>
      <c r="S44" s="188">
        <f>18*4</f>
        <v>72</v>
      </c>
      <c r="T44" s="155"/>
      <c r="U44" s="155"/>
      <c r="V44" s="155"/>
      <c r="W44" s="155"/>
    </row>
    <row r="45" spans="1:24" ht="20.25" customHeight="1" x14ac:dyDescent="0.25">
      <c r="A45" s="2" t="s">
        <v>73</v>
      </c>
      <c r="B45" s="93" t="s">
        <v>119</v>
      </c>
      <c r="C45" s="84"/>
      <c r="D45" s="84"/>
      <c r="E45" s="84"/>
      <c r="F45" s="155">
        <v>3</v>
      </c>
      <c r="G45" s="156">
        <f t="shared" ref="G45:G53" si="19">H45+I45</f>
        <v>156</v>
      </c>
      <c r="H45" s="155">
        <v>20</v>
      </c>
      <c r="I45" s="156">
        <f t="shared" ref="I45:I53" si="20">J45+N45+O45</f>
        <v>136</v>
      </c>
      <c r="J45" s="156">
        <f t="shared" ref="J45:J48" si="21">SUM(P45:W45)</f>
        <v>128</v>
      </c>
      <c r="K45" s="155">
        <v>40</v>
      </c>
      <c r="L45" s="155"/>
      <c r="M45" s="155"/>
      <c r="N45" s="155">
        <v>2</v>
      </c>
      <c r="O45" s="155">
        <v>6</v>
      </c>
      <c r="P45" s="188"/>
      <c r="Q45" s="188"/>
      <c r="R45" s="188">
        <f>16*8</f>
        <v>128</v>
      </c>
      <c r="S45" s="188"/>
      <c r="T45" s="155"/>
      <c r="U45" s="155"/>
      <c r="V45" s="155"/>
      <c r="W45" s="155"/>
    </row>
    <row r="46" spans="1:24" ht="20.25" customHeight="1" x14ac:dyDescent="0.25">
      <c r="A46" s="2" t="s">
        <v>74</v>
      </c>
      <c r="B46" s="93" t="s">
        <v>408</v>
      </c>
      <c r="C46" s="84"/>
      <c r="D46" s="87"/>
      <c r="E46" s="87"/>
      <c r="F46" s="214">
        <v>3</v>
      </c>
      <c r="G46" s="156">
        <f t="shared" si="19"/>
        <v>108</v>
      </c>
      <c r="H46" s="155">
        <v>20</v>
      </c>
      <c r="I46" s="156">
        <f t="shared" si="20"/>
        <v>88</v>
      </c>
      <c r="J46" s="156">
        <f t="shared" si="21"/>
        <v>80</v>
      </c>
      <c r="K46" s="155">
        <v>30</v>
      </c>
      <c r="L46" s="155"/>
      <c r="M46" s="155"/>
      <c r="N46" s="155">
        <v>2</v>
      </c>
      <c r="O46" s="155">
        <v>6</v>
      </c>
      <c r="P46" s="188"/>
      <c r="Q46" s="188"/>
      <c r="R46" s="188">
        <f>16*5</f>
        <v>80</v>
      </c>
      <c r="S46" s="188"/>
      <c r="T46" s="155"/>
      <c r="U46" s="155"/>
      <c r="V46" s="155"/>
      <c r="W46" s="155"/>
    </row>
    <row r="47" spans="1:24" ht="20.25" customHeight="1" x14ac:dyDescent="0.25">
      <c r="A47" s="2" t="s">
        <v>75</v>
      </c>
      <c r="B47" s="93" t="s">
        <v>409</v>
      </c>
      <c r="C47" s="84"/>
      <c r="D47" s="87">
        <v>8</v>
      </c>
      <c r="E47" s="87">
        <v>8</v>
      </c>
      <c r="F47" s="215"/>
      <c r="G47" s="156">
        <f t="shared" si="19"/>
        <v>78</v>
      </c>
      <c r="H47" s="216"/>
      <c r="I47" s="156">
        <f t="shared" si="20"/>
        <v>78</v>
      </c>
      <c r="J47" s="156">
        <f t="shared" si="21"/>
        <v>78</v>
      </c>
      <c r="K47" s="155">
        <v>30</v>
      </c>
      <c r="L47" s="217"/>
      <c r="M47" s="217"/>
      <c r="N47" s="217"/>
      <c r="O47" s="217"/>
      <c r="P47" s="188"/>
      <c r="Q47" s="188"/>
      <c r="R47" s="188"/>
      <c r="S47" s="188"/>
      <c r="T47" s="155"/>
      <c r="U47" s="155"/>
      <c r="V47" s="155">
        <f>17*4</f>
        <v>68</v>
      </c>
      <c r="W47" s="155">
        <f>5*2</f>
        <v>10</v>
      </c>
    </row>
    <row r="48" spans="1:24" ht="20.25" customHeight="1" x14ac:dyDescent="0.25">
      <c r="A48" s="2" t="s">
        <v>76</v>
      </c>
      <c r="B48" s="18" t="s">
        <v>157</v>
      </c>
      <c r="C48" s="84"/>
      <c r="D48" s="155">
        <v>6</v>
      </c>
      <c r="E48" s="155">
        <v>5.6</v>
      </c>
      <c r="F48" s="162"/>
      <c r="G48" s="156">
        <f t="shared" si="19"/>
        <v>66</v>
      </c>
      <c r="H48" s="155"/>
      <c r="I48" s="156">
        <f t="shared" si="20"/>
        <v>66</v>
      </c>
      <c r="J48" s="156">
        <f t="shared" si="21"/>
        <v>66</v>
      </c>
      <c r="K48" s="155">
        <v>40</v>
      </c>
      <c r="L48" s="155"/>
      <c r="M48" s="155"/>
      <c r="N48" s="155"/>
      <c r="O48" s="155"/>
      <c r="P48" s="188"/>
      <c r="Q48" s="188"/>
      <c r="R48" s="188"/>
      <c r="S48" s="188"/>
      <c r="T48" s="155">
        <f>15*2</f>
        <v>30</v>
      </c>
      <c r="U48" s="155">
        <f>12*3</f>
        <v>36</v>
      </c>
      <c r="V48" s="155"/>
      <c r="W48" s="155"/>
    </row>
    <row r="49" spans="1:23" ht="20.25" customHeight="1" x14ac:dyDescent="0.25">
      <c r="A49" s="2" t="s">
        <v>396</v>
      </c>
      <c r="B49" s="93" t="s">
        <v>94</v>
      </c>
      <c r="C49" s="84"/>
      <c r="D49" s="87"/>
      <c r="E49" s="87"/>
      <c r="F49" s="162" t="s">
        <v>0</v>
      </c>
      <c r="G49" s="156">
        <f>H49+I49</f>
        <v>30</v>
      </c>
      <c r="H49" s="155">
        <v>20</v>
      </c>
      <c r="I49" s="156">
        <f>J49+N49+O49</f>
        <v>10</v>
      </c>
      <c r="J49" s="156">
        <f>S47</f>
        <v>0</v>
      </c>
      <c r="K49" s="155"/>
      <c r="L49" s="155"/>
      <c r="M49" s="155"/>
      <c r="N49" s="155">
        <v>4</v>
      </c>
      <c r="O49" s="155">
        <v>6</v>
      </c>
      <c r="P49" s="188"/>
      <c r="Q49" s="188"/>
      <c r="R49" s="188"/>
      <c r="S49" s="188">
        <f>18*5</f>
        <v>90</v>
      </c>
      <c r="T49" s="155"/>
      <c r="U49" s="155"/>
      <c r="V49" s="155"/>
      <c r="W49" s="155"/>
    </row>
    <row r="50" spans="1:23" ht="20.25" customHeight="1" x14ac:dyDescent="0.25">
      <c r="A50" s="2" t="s">
        <v>77</v>
      </c>
      <c r="B50" s="93" t="s">
        <v>236</v>
      </c>
      <c r="C50" s="84"/>
      <c r="D50" s="87">
        <v>8</v>
      </c>
      <c r="E50" s="87">
        <v>7.8</v>
      </c>
      <c r="F50" s="162"/>
      <c r="G50" s="156">
        <f t="shared" si="19"/>
        <v>78</v>
      </c>
      <c r="H50" s="155"/>
      <c r="I50" s="156">
        <f t="shared" si="20"/>
        <v>78</v>
      </c>
      <c r="J50" s="156">
        <f t="shared" ref="J50:J53" si="22">SUM(P50:W50)</f>
        <v>78</v>
      </c>
      <c r="K50" s="155"/>
      <c r="L50" s="155"/>
      <c r="M50" s="155"/>
      <c r="N50" s="155"/>
      <c r="O50" s="155"/>
      <c r="P50" s="188"/>
      <c r="Q50" s="188"/>
      <c r="R50" s="188"/>
      <c r="S50" s="188"/>
      <c r="T50" s="155"/>
      <c r="U50" s="155"/>
      <c r="V50" s="155">
        <f>17*4</f>
        <v>68</v>
      </c>
      <c r="W50" s="155">
        <f>5*2</f>
        <v>10</v>
      </c>
    </row>
    <row r="51" spans="1:23" ht="20.25" customHeight="1" x14ac:dyDescent="0.25">
      <c r="A51" s="2" t="s">
        <v>145</v>
      </c>
      <c r="B51" s="93" t="s">
        <v>420</v>
      </c>
      <c r="C51" s="84"/>
      <c r="D51" s="87">
        <v>6</v>
      </c>
      <c r="E51" s="87">
        <v>5.6</v>
      </c>
      <c r="F51" s="162"/>
      <c r="G51" s="156">
        <f t="shared" si="19"/>
        <v>116</v>
      </c>
      <c r="H51" s="155">
        <v>20</v>
      </c>
      <c r="I51" s="156">
        <f t="shared" si="20"/>
        <v>96</v>
      </c>
      <c r="J51" s="156">
        <f t="shared" si="22"/>
        <v>96</v>
      </c>
      <c r="K51" s="155">
        <v>20</v>
      </c>
      <c r="L51" s="155"/>
      <c r="M51" s="155"/>
      <c r="N51" s="155"/>
      <c r="O51" s="155"/>
      <c r="P51" s="188"/>
      <c r="Q51" s="188"/>
      <c r="R51" s="188"/>
      <c r="S51" s="188"/>
      <c r="T51" s="155">
        <f>15*4</f>
        <v>60</v>
      </c>
      <c r="U51" s="155">
        <f>12*3</f>
        <v>36</v>
      </c>
      <c r="V51" s="155"/>
      <c r="W51" s="155"/>
    </row>
    <row r="52" spans="1:23" ht="20.25" customHeight="1" x14ac:dyDescent="0.25">
      <c r="A52" s="2" t="s">
        <v>146</v>
      </c>
      <c r="B52" s="185" t="s">
        <v>410</v>
      </c>
      <c r="C52" s="84"/>
      <c r="D52" s="155">
        <v>8</v>
      </c>
      <c r="E52" s="155">
        <v>7.8</v>
      </c>
      <c r="F52" s="162"/>
      <c r="G52" s="156">
        <f t="shared" si="19"/>
        <v>95</v>
      </c>
      <c r="H52" s="155"/>
      <c r="I52" s="156">
        <f t="shared" si="20"/>
        <v>95</v>
      </c>
      <c r="J52" s="156">
        <f t="shared" si="22"/>
        <v>95</v>
      </c>
      <c r="K52" s="155"/>
      <c r="L52" s="155"/>
      <c r="M52" s="155"/>
      <c r="N52" s="155"/>
      <c r="O52" s="155"/>
      <c r="P52" s="188"/>
      <c r="Q52" s="188"/>
      <c r="R52" s="188"/>
      <c r="S52" s="188"/>
      <c r="T52" s="155"/>
      <c r="U52" s="155"/>
      <c r="V52" s="155">
        <f>17*5</f>
        <v>85</v>
      </c>
      <c r="W52" s="155">
        <f>5*2</f>
        <v>10</v>
      </c>
    </row>
    <row r="53" spans="1:23" ht="20.25" customHeight="1" x14ac:dyDescent="0.25">
      <c r="A53" s="2" t="s">
        <v>147</v>
      </c>
      <c r="B53" s="18" t="s">
        <v>397</v>
      </c>
      <c r="C53" s="84"/>
      <c r="D53" s="155"/>
      <c r="E53" s="155">
        <v>3</v>
      </c>
      <c r="F53" s="162"/>
      <c r="G53" s="156">
        <f t="shared" si="19"/>
        <v>32</v>
      </c>
      <c r="H53" s="155"/>
      <c r="I53" s="156">
        <f t="shared" si="20"/>
        <v>32</v>
      </c>
      <c r="J53" s="156">
        <f t="shared" si="22"/>
        <v>32</v>
      </c>
      <c r="K53" s="155"/>
      <c r="L53" s="155"/>
      <c r="M53" s="155"/>
      <c r="N53" s="155"/>
      <c r="O53" s="155"/>
      <c r="P53" s="188"/>
      <c r="Q53" s="188"/>
      <c r="R53" s="188">
        <f>16*2</f>
        <v>32</v>
      </c>
      <c r="S53" s="188">
        <v>0</v>
      </c>
      <c r="T53" s="155"/>
      <c r="U53" s="155"/>
      <c r="V53" s="155"/>
      <c r="W53" s="155"/>
    </row>
    <row r="54" spans="1:23" s="51" customFormat="1" ht="23.25" customHeight="1" x14ac:dyDescent="0.25">
      <c r="A54" s="140" t="s">
        <v>78</v>
      </c>
      <c r="B54" s="17" t="s">
        <v>37</v>
      </c>
      <c r="C54" s="159"/>
      <c r="D54" s="159"/>
      <c r="E54" s="159"/>
      <c r="F54" s="160"/>
      <c r="G54" s="161">
        <f t="shared" ref="G54:W54" si="23">G55+G60+G68+G71+G76</f>
        <v>2645</v>
      </c>
      <c r="H54" s="161">
        <f t="shared" si="23"/>
        <v>159</v>
      </c>
      <c r="I54" s="161">
        <f t="shared" si="23"/>
        <v>1442</v>
      </c>
      <c r="J54" s="161">
        <f t="shared" si="23"/>
        <v>1366</v>
      </c>
      <c r="K54" s="161">
        <f t="shared" si="23"/>
        <v>618</v>
      </c>
      <c r="L54" s="161">
        <f t="shared" si="23"/>
        <v>40</v>
      </c>
      <c r="M54" s="161">
        <f t="shared" si="23"/>
        <v>1044</v>
      </c>
      <c r="N54" s="161">
        <f t="shared" si="23"/>
        <v>24</v>
      </c>
      <c r="O54" s="161">
        <f t="shared" si="23"/>
        <v>52</v>
      </c>
      <c r="P54" s="187">
        <f t="shared" si="23"/>
        <v>0</v>
      </c>
      <c r="Q54" s="187">
        <f t="shared" si="23"/>
        <v>0</v>
      </c>
      <c r="R54" s="187">
        <f t="shared" si="23"/>
        <v>0</v>
      </c>
      <c r="S54" s="187">
        <f t="shared" si="23"/>
        <v>540</v>
      </c>
      <c r="T54" s="161">
        <f t="shared" si="23"/>
        <v>462</v>
      </c>
      <c r="U54" s="161">
        <f t="shared" si="23"/>
        <v>672</v>
      </c>
      <c r="V54" s="161">
        <f t="shared" si="23"/>
        <v>255</v>
      </c>
      <c r="W54" s="161">
        <f t="shared" si="23"/>
        <v>481</v>
      </c>
    </row>
    <row r="55" spans="1:23" ht="21" customHeight="1" x14ac:dyDescent="0.25">
      <c r="A55" s="141" t="s">
        <v>79</v>
      </c>
      <c r="B55" s="17" t="s">
        <v>158</v>
      </c>
      <c r="C55" s="84"/>
      <c r="D55" s="84"/>
      <c r="E55" s="84"/>
      <c r="F55" s="162"/>
      <c r="G55" s="161">
        <f>G56+G57+G58+G59</f>
        <v>693</v>
      </c>
      <c r="H55" s="161">
        <f t="shared" ref="H55:W55" si="24">H56+H57+H58+H59</f>
        <v>40</v>
      </c>
      <c r="I55" s="161">
        <f t="shared" si="24"/>
        <v>329</v>
      </c>
      <c r="J55" s="161">
        <f t="shared" si="24"/>
        <v>317</v>
      </c>
      <c r="K55" s="161">
        <f t="shared" si="24"/>
        <v>210</v>
      </c>
      <c r="L55" s="161">
        <f t="shared" si="24"/>
        <v>40</v>
      </c>
      <c r="M55" s="161">
        <f t="shared" si="24"/>
        <v>324</v>
      </c>
      <c r="N55" s="161">
        <f t="shared" si="24"/>
        <v>4</v>
      </c>
      <c r="O55" s="161">
        <f t="shared" si="24"/>
        <v>8</v>
      </c>
      <c r="P55" s="187">
        <f t="shared" si="24"/>
        <v>0</v>
      </c>
      <c r="Q55" s="187">
        <f t="shared" si="24"/>
        <v>0</v>
      </c>
      <c r="R55" s="187">
        <f t="shared" si="24"/>
        <v>0</v>
      </c>
      <c r="S55" s="187">
        <f t="shared" si="24"/>
        <v>72</v>
      </c>
      <c r="T55" s="161">
        <f t="shared" si="24"/>
        <v>162</v>
      </c>
      <c r="U55" s="161">
        <f t="shared" si="24"/>
        <v>168</v>
      </c>
      <c r="V55" s="161">
        <f t="shared" si="24"/>
        <v>85</v>
      </c>
      <c r="W55" s="161">
        <f t="shared" si="24"/>
        <v>154</v>
      </c>
    </row>
    <row r="56" spans="1:23" ht="21.75" customHeight="1" x14ac:dyDescent="0.25">
      <c r="A56" s="18" t="s">
        <v>121</v>
      </c>
      <c r="B56" s="2" t="s">
        <v>159</v>
      </c>
      <c r="C56" s="155"/>
      <c r="D56" s="84"/>
      <c r="E56" s="163">
        <v>5.6</v>
      </c>
      <c r="F56" s="164" t="s">
        <v>415</v>
      </c>
      <c r="G56" s="156">
        <f>H56+I56</f>
        <v>246</v>
      </c>
      <c r="H56" s="155">
        <v>20</v>
      </c>
      <c r="I56" s="156">
        <f>J56+N56+O56</f>
        <v>226</v>
      </c>
      <c r="J56" s="156">
        <f>SUM(P56:W56)</f>
        <v>222</v>
      </c>
      <c r="K56" s="155">
        <v>140</v>
      </c>
      <c r="L56" s="155">
        <v>20</v>
      </c>
      <c r="M56" s="155"/>
      <c r="N56" s="155">
        <v>2</v>
      </c>
      <c r="O56" s="155">
        <v>2</v>
      </c>
      <c r="P56" s="188"/>
      <c r="Q56" s="188"/>
      <c r="R56" s="188"/>
      <c r="S56" s="188">
        <f>18*4</f>
        <v>72</v>
      </c>
      <c r="T56" s="155">
        <f>15*6</f>
        <v>90</v>
      </c>
      <c r="U56" s="155">
        <f>12*5</f>
        <v>60</v>
      </c>
      <c r="V56" s="155"/>
      <c r="W56" s="155"/>
    </row>
    <row r="57" spans="1:23" ht="21.75" customHeight="1" x14ac:dyDescent="0.25">
      <c r="A57" s="18" t="s">
        <v>211</v>
      </c>
      <c r="B57" s="2" t="s">
        <v>160</v>
      </c>
      <c r="C57" s="155"/>
      <c r="D57" s="84"/>
      <c r="E57" s="163">
        <v>7.8</v>
      </c>
      <c r="F57" s="164" t="s">
        <v>419</v>
      </c>
      <c r="G57" s="156">
        <f t="shared" ref="G57" si="25">H57+I57</f>
        <v>123</v>
      </c>
      <c r="H57" s="155">
        <v>20</v>
      </c>
      <c r="I57" s="156">
        <f t="shared" ref="I57" si="26">J57+N57+O57</f>
        <v>103</v>
      </c>
      <c r="J57" s="156">
        <f t="shared" ref="J57" si="27">SUM(P57:W57)</f>
        <v>95</v>
      </c>
      <c r="K57" s="155">
        <v>70</v>
      </c>
      <c r="L57" s="155">
        <v>20</v>
      </c>
      <c r="M57" s="155"/>
      <c r="N57" s="155">
        <v>2</v>
      </c>
      <c r="O57" s="155">
        <v>6</v>
      </c>
      <c r="P57" s="188"/>
      <c r="Q57" s="188"/>
      <c r="R57" s="188">
        <f>17*0</f>
        <v>0</v>
      </c>
      <c r="S57" s="188">
        <f>18*0</f>
        <v>0</v>
      </c>
      <c r="T57" s="155"/>
      <c r="U57" s="155"/>
      <c r="V57" s="155">
        <f>17*5</f>
        <v>85</v>
      </c>
      <c r="W57" s="155">
        <f>5*2</f>
        <v>10</v>
      </c>
    </row>
    <row r="58" spans="1:23" ht="21.75" customHeight="1" x14ac:dyDescent="0.25">
      <c r="A58" s="18" t="s">
        <v>209</v>
      </c>
      <c r="B58" s="88" t="s">
        <v>425</v>
      </c>
      <c r="C58" s="84"/>
      <c r="D58" s="84">
        <v>5</v>
      </c>
      <c r="E58" s="84"/>
      <c r="F58" s="145"/>
      <c r="G58" s="156">
        <f>M58</f>
        <v>72</v>
      </c>
      <c r="H58" s="155"/>
      <c r="I58" s="156"/>
      <c r="J58" s="156"/>
      <c r="K58" s="155"/>
      <c r="L58" s="155"/>
      <c r="M58" s="155">
        <f>SUM(P58:W58)</f>
        <v>72</v>
      </c>
      <c r="N58" s="155"/>
      <c r="O58" s="155"/>
      <c r="P58" s="188"/>
      <c r="Q58" s="188"/>
      <c r="R58" s="188"/>
      <c r="S58" s="210"/>
      <c r="T58" s="155">
        <v>72</v>
      </c>
      <c r="U58" s="155"/>
      <c r="V58" s="155"/>
      <c r="W58" s="155"/>
    </row>
    <row r="59" spans="1:23" ht="21" customHeight="1" x14ac:dyDescent="0.25">
      <c r="A59" s="18" t="s">
        <v>210</v>
      </c>
      <c r="B59" s="88" t="s">
        <v>238</v>
      </c>
      <c r="C59" s="84"/>
      <c r="D59" s="84">
        <v>6.8</v>
      </c>
      <c r="E59" s="84"/>
      <c r="F59" s="145"/>
      <c r="G59" s="156">
        <f>M59</f>
        <v>252</v>
      </c>
      <c r="H59" s="155"/>
      <c r="I59" s="156"/>
      <c r="J59" s="156"/>
      <c r="K59" s="155"/>
      <c r="L59" s="155"/>
      <c r="M59" s="155">
        <f>SUM(P59:W59)</f>
        <v>252</v>
      </c>
      <c r="N59" s="155"/>
      <c r="O59" s="155"/>
      <c r="P59" s="188"/>
      <c r="Q59" s="188"/>
      <c r="R59" s="188"/>
      <c r="S59" s="188"/>
      <c r="T59" s="155"/>
      <c r="U59" s="155">
        <v>108</v>
      </c>
      <c r="V59" s="155"/>
      <c r="W59" s="155">
        <v>144</v>
      </c>
    </row>
    <row r="60" spans="1:23" s="51" customFormat="1" ht="42.75" customHeight="1" x14ac:dyDescent="0.25">
      <c r="A60" s="140" t="s">
        <v>422</v>
      </c>
      <c r="B60" s="142" t="s">
        <v>161</v>
      </c>
      <c r="C60" s="159"/>
      <c r="D60" s="159"/>
      <c r="E60" s="159"/>
      <c r="F60" s="160"/>
      <c r="G60" s="161">
        <f>G61+G62+G63+G64+G65+G67+G66</f>
        <v>693</v>
      </c>
      <c r="H60" s="161">
        <f t="shared" ref="H60:W60" si="28">H61+H62+H63+H64+H65+H67+H66</f>
        <v>44</v>
      </c>
      <c r="I60" s="161">
        <f t="shared" si="28"/>
        <v>469</v>
      </c>
      <c r="J60" s="161">
        <f t="shared" si="28"/>
        <v>453</v>
      </c>
      <c r="K60" s="161">
        <f t="shared" si="28"/>
        <v>128</v>
      </c>
      <c r="L60" s="161">
        <f t="shared" si="28"/>
        <v>0</v>
      </c>
      <c r="M60" s="161">
        <f t="shared" si="28"/>
        <v>180</v>
      </c>
      <c r="N60" s="161">
        <f t="shared" si="28"/>
        <v>8</v>
      </c>
      <c r="O60" s="161">
        <f t="shared" si="28"/>
        <v>8</v>
      </c>
      <c r="P60" s="187">
        <f t="shared" si="28"/>
        <v>0</v>
      </c>
      <c r="Q60" s="187">
        <f t="shared" si="28"/>
        <v>0</v>
      </c>
      <c r="R60" s="187">
        <f t="shared" si="28"/>
        <v>0</v>
      </c>
      <c r="S60" s="187">
        <f t="shared" si="28"/>
        <v>36</v>
      </c>
      <c r="T60" s="161">
        <f t="shared" si="28"/>
        <v>225</v>
      </c>
      <c r="U60" s="161">
        <f t="shared" si="28"/>
        <v>372</v>
      </c>
      <c r="V60" s="161">
        <f t="shared" si="28"/>
        <v>0</v>
      </c>
      <c r="W60" s="161">
        <f t="shared" si="28"/>
        <v>0</v>
      </c>
    </row>
    <row r="61" spans="1:23" ht="21.75" customHeight="1" x14ac:dyDescent="0.25">
      <c r="A61" s="18" t="s">
        <v>345</v>
      </c>
      <c r="B61" s="38" t="s">
        <v>235</v>
      </c>
      <c r="C61" s="155"/>
      <c r="D61" s="84"/>
      <c r="E61" s="84">
        <v>3.4</v>
      </c>
      <c r="F61" s="259" t="s">
        <v>415</v>
      </c>
      <c r="G61" s="156">
        <f>H61+I61</f>
        <v>88</v>
      </c>
      <c r="H61" s="155">
        <v>12</v>
      </c>
      <c r="I61" s="156">
        <f>J61+N61+O61</f>
        <v>76</v>
      </c>
      <c r="J61" s="156">
        <f>SUM(P61:W61)</f>
        <v>72</v>
      </c>
      <c r="K61" s="155">
        <v>24</v>
      </c>
      <c r="L61" s="155"/>
      <c r="M61" s="155"/>
      <c r="N61" s="155">
        <v>2</v>
      </c>
      <c r="O61" s="155">
        <v>2</v>
      </c>
      <c r="P61" s="188"/>
      <c r="Q61" s="188"/>
      <c r="R61" s="188"/>
      <c r="S61" s="188"/>
      <c r="T61" s="155">
        <v>0</v>
      </c>
      <c r="U61" s="155">
        <f>12*6</f>
        <v>72</v>
      </c>
      <c r="V61" s="155"/>
      <c r="W61" s="155"/>
    </row>
    <row r="62" spans="1:23" ht="33.75" customHeight="1" x14ac:dyDescent="0.25">
      <c r="A62" s="18" t="s">
        <v>205</v>
      </c>
      <c r="B62" s="88" t="s">
        <v>170</v>
      </c>
      <c r="C62" s="84"/>
      <c r="D62" s="84"/>
      <c r="E62" s="163">
        <v>5.6</v>
      </c>
      <c r="F62" s="260"/>
      <c r="G62" s="156">
        <f t="shared" ref="G62:G64" si="29">H62+I62</f>
        <v>224</v>
      </c>
      <c r="H62" s="155">
        <v>10</v>
      </c>
      <c r="I62" s="156">
        <f t="shared" ref="I62:I64" si="30">J62+N62+O62</f>
        <v>214</v>
      </c>
      <c r="J62" s="156">
        <f t="shared" ref="J62:J64" si="31">SUM(P62:W62)</f>
        <v>210</v>
      </c>
      <c r="K62" s="155">
        <v>50</v>
      </c>
      <c r="L62" s="155"/>
      <c r="M62" s="155"/>
      <c r="N62" s="155">
        <v>2</v>
      </c>
      <c r="O62" s="155">
        <v>2</v>
      </c>
      <c r="P62" s="188"/>
      <c r="Q62" s="188"/>
      <c r="R62" s="188"/>
      <c r="S62" s="188">
        <f>18*2</f>
        <v>36</v>
      </c>
      <c r="T62" s="155">
        <f>15*10</f>
        <v>150</v>
      </c>
      <c r="U62" s="155">
        <f>12*2</f>
        <v>24</v>
      </c>
      <c r="V62" s="155"/>
      <c r="W62" s="155"/>
    </row>
    <row r="63" spans="1:23" ht="33.75" customHeight="1" x14ac:dyDescent="0.25">
      <c r="A63" s="18" t="s">
        <v>239</v>
      </c>
      <c r="B63" s="88" t="s">
        <v>162</v>
      </c>
      <c r="C63" s="84"/>
      <c r="D63" s="84"/>
      <c r="E63" s="163">
        <v>5.6</v>
      </c>
      <c r="F63" s="260"/>
      <c r="G63" s="156">
        <f t="shared" si="29"/>
        <v>107</v>
      </c>
      <c r="H63" s="155">
        <v>10</v>
      </c>
      <c r="I63" s="156">
        <f t="shared" si="30"/>
        <v>97</v>
      </c>
      <c r="J63" s="156">
        <f t="shared" si="31"/>
        <v>93</v>
      </c>
      <c r="K63" s="155">
        <v>30</v>
      </c>
      <c r="L63" s="155"/>
      <c r="M63" s="155"/>
      <c r="N63" s="155">
        <v>2</v>
      </c>
      <c r="O63" s="155">
        <v>2</v>
      </c>
      <c r="P63" s="188"/>
      <c r="Q63" s="188"/>
      <c r="R63" s="188"/>
      <c r="S63" s="188"/>
      <c r="T63" s="155">
        <f>15*3</f>
        <v>45</v>
      </c>
      <c r="U63" s="155">
        <f>12*4</f>
        <v>48</v>
      </c>
      <c r="V63" s="155"/>
      <c r="W63" s="155"/>
    </row>
    <row r="64" spans="1:23" ht="19.5" customHeight="1" x14ac:dyDescent="0.25">
      <c r="A64" s="18" t="s">
        <v>346</v>
      </c>
      <c r="B64" s="88" t="s">
        <v>240</v>
      </c>
      <c r="C64" s="84"/>
      <c r="D64" s="84"/>
      <c r="E64" s="163">
        <v>5.6</v>
      </c>
      <c r="F64" s="261"/>
      <c r="G64" s="156">
        <f t="shared" si="29"/>
        <v>94</v>
      </c>
      <c r="H64" s="155">
        <v>12</v>
      </c>
      <c r="I64" s="156">
        <f t="shared" si="30"/>
        <v>82</v>
      </c>
      <c r="J64" s="156">
        <f t="shared" si="31"/>
        <v>78</v>
      </c>
      <c r="K64" s="155">
        <v>24</v>
      </c>
      <c r="L64" s="155"/>
      <c r="M64" s="155"/>
      <c r="N64" s="155">
        <v>2</v>
      </c>
      <c r="O64" s="155">
        <v>2</v>
      </c>
      <c r="P64" s="188"/>
      <c r="Q64" s="188"/>
      <c r="R64" s="188"/>
      <c r="S64" s="188"/>
      <c r="T64" s="155">
        <f>15*2</f>
        <v>30</v>
      </c>
      <c r="U64" s="155">
        <f>12*4</f>
        <v>48</v>
      </c>
      <c r="V64" s="155"/>
      <c r="W64" s="155"/>
    </row>
    <row r="65" spans="1:23" ht="20.25" customHeight="1" x14ac:dyDescent="0.25">
      <c r="A65" s="18" t="s">
        <v>206</v>
      </c>
      <c r="B65" s="2" t="s">
        <v>424</v>
      </c>
      <c r="C65" s="84"/>
      <c r="D65" s="87">
        <v>6</v>
      </c>
      <c r="E65" s="87"/>
      <c r="F65" s="162"/>
      <c r="G65" s="156">
        <f>M65</f>
        <v>108</v>
      </c>
      <c r="H65" s="155"/>
      <c r="I65" s="156"/>
      <c r="J65" s="156"/>
      <c r="K65" s="155"/>
      <c r="L65" s="155"/>
      <c r="M65" s="155">
        <f>SUM(P65:W65)</f>
        <v>108</v>
      </c>
      <c r="N65" s="155"/>
      <c r="O65" s="155"/>
      <c r="P65" s="188"/>
      <c r="Q65" s="188"/>
      <c r="R65" s="188"/>
      <c r="S65" s="188"/>
      <c r="T65" s="155"/>
      <c r="U65" s="155">
        <v>108</v>
      </c>
      <c r="V65" s="155"/>
      <c r="W65" s="155"/>
    </row>
    <row r="66" spans="1:23" ht="20.25" customHeight="1" x14ac:dyDescent="0.25">
      <c r="A66" s="18" t="s">
        <v>206</v>
      </c>
      <c r="B66" s="2" t="s">
        <v>423</v>
      </c>
      <c r="C66" s="84"/>
      <c r="D66" s="87">
        <v>6</v>
      </c>
      <c r="E66" s="87"/>
      <c r="F66" s="162"/>
      <c r="G66" s="156">
        <f>M66</f>
        <v>36</v>
      </c>
      <c r="H66" s="155"/>
      <c r="I66" s="156"/>
      <c r="J66" s="156"/>
      <c r="K66" s="155"/>
      <c r="L66" s="155"/>
      <c r="M66" s="155">
        <f>SUM(P66:W66)</f>
        <v>36</v>
      </c>
      <c r="N66" s="155"/>
      <c r="O66" s="155"/>
      <c r="P66" s="188"/>
      <c r="Q66" s="188"/>
      <c r="R66" s="188"/>
      <c r="S66" s="188"/>
      <c r="T66" s="155"/>
      <c r="U66" s="155">
        <v>36</v>
      </c>
      <c r="V66" s="155"/>
      <c r="W66" s="155"/>
    </row>
    <row r="67" spans="1:23" ht="20.25" customHeight="1" x14ac:dyDescent="0.25">
      <c r="A67" s="18" t="s">
        <v>207</v>
      </c>
      <c r="B67" s="2" t="s">
        <v>381</v>
      </c>
      <c r="C67" s="84"/>
      <c r="D67" s="87">
        <v>6</v>
      </c>
      <c r="E67" s="87"/>
      <c r="F67" s="162"/>
      <c r="G67" s="156">
        <f>M67</f>
        <v>36</v>
      </c>
      <c r="H67" s="155"/>
      <c r="I67" s="156"/>
      <c r="J67" s="156"/>
      <c r="K67" s="155"/>
      <c r="L67" s="155"/>
      <c r="M67" s="155">
        <f>SUM(P67:W67)</f>
        <v>36</v>
      </c>
      <c r="N67" s="155"/>
      <c r="O67" s="155"/>
      <c r="P67" s="188"/>
      <c r="Q67" s="188"/>
      <c r="R67" s="188"/>
      <c r="S67" s="188"/>
      <c r="T67" s="155"/>
      <c r="U67" s="155">
        <v>36</v>
      </c>
      <c r="V67" s="155"/>
      <c r="W67" s="155"/>
    </row>
    <row r="68" spans="1:23" s="51" customFormat="1" ht="79.5" customHeight="1" x14ac:dyDescent="0.25">
      <c r="A68" s="140" t="s">
        <v>204</v>
      </c>
      <c r="B68" s="142" t="s">
        <v>163</v>
      </c>
      <c r="C68" s="159"/>
      <c r="D68" s="159"/>
      <c r="E68" s="159"/>
      <c r="F68" s="160"/>
      <c r="G68" s="161">
        <f>G69+G70</f>
        <v>249</v>
      </c>
      <c r="H68" s="161">
        <f t="shared" ref="H68:W68" si="32">H69+H70</f>
        <v>10</v>
      </c>
      <c r="I68" s="161">
        <f t="shared" si="32"/>
        <v>131</v>
      </c>
      <c r="J68" s="161">
        <f t="shared" si="32"/>
        <v>123</v>
      </c>
      <c r="K68" s="161">
        <f t="shared" si="32"/>
        <v>50</v>
      </c>
      <c r="L68" s="161">
        <f t="shared" si="32"/>
        <v>0</v>
      </c>
      <c r="M68" s="161">
        <f t="shared" si="32"/>
        <v>108</v>
      </c>
      <c r="N68" s="161">
        <f t="shared" si="32"/>
        <v>2</v>
      </c>
      <c r="O68" s="161">
        <f t="shared" si="32"/>
        <v>6</v>
      </c>
      <c r="P68" s="187">
        <f t="shared" si="32"/>
        <v>0</v>
      </c>
      <c r="Q68" s="187">
        <f t="shared" si="32"/>
        <v>0</v>
      </c>
      <c r="R68" s="187">
        <f t="shared" si="32"/>
        <v>0</v>
      </c>
      <c r="S68" s="187">
        <f t="shared" si="32"/>
        <v>0</v>
      </c>
      <c r="T68" s="161">
        <f t="shared" si="32"/>
        <v>0</v>
      </c>
      <c r="U68" s="161">
        <f t="shared" si="32"/>
        <v>0</v>
      </c>
      <c r="V68" s="161">
        <f t="shared" si="32"/>
        <v>68</v>
      </c>
      <c r="W68" s="161">
        <f t="shared" si="32"/>
        <v>163</v>
      </c>
    </row>
    <row r="69" spans="1:23" ht="69" customHeight="1" x14ac:dyDescent="0.25">
      <c r="A69" s="18" t="s">
        <v>208</v>
      </c>
      <c r="B69" s="88" t="s">
        <v>412</v>
      </c>
      <c r="C69" s="84"/>
      <c r="D69" s="84"/>
      <c r="E69" s="84">
        <v>7</v>
      </c>
      <c r="F69" s="155" t="s">
        <v>419</v>
      </c>
      <c r="G69" s="156">
        <f>H69+I69</f>
        <v>141</v>
      </c>
      <c r="H69" s="155">
        <v>10</v>
      </c>
      <c r="I69" s="156">
        <f>J69+N69+O69</f>
        <v>131</v>
      </c>
      <c r="J69" s="156">
        <f>SUM(P69:W69)</f>
        <v>123</v>
      </c>
      <c r="K69" s="155">
        <v>50</v>
      </c>
      <c r="L69" s="155"/>
      <c r="M69" s="155"/>
      <c r="N69" s="155">
        <v>2</v>
      </c>
      <c r="O69" s="155">
        <v>6</v>
      </c>
      <c r="P69" s="188"/>
      <c r="Q69" s="188"/>
      <c r="R69" s="188"/>
      <c r="S69" s="188"/>
      <c r="T69" s="155"/>
      <c r="U69" s="155"/>
      <c r="V69" s="155">
        <f>17*4</f>
        <v>68</v>
      </c>
      <c r="W69" s="155">
        <f>55</f>
        <v>55</v>
      </c>
    </row>
    <row r="70" spans="1:23" ht="19.5" customHeight="1" x14ac:dyDescent="0.25">
      <c r="A70" s="18" t="s">
        <v>150</v>
      </c>
      <c r="B70" s="93" t="s">
        <v>344</v>
      </c>
      <c r="C70" s="84"/>
      <c r="D70" s="155">
        <v>8</v>
      </c>
      <c r="E70" s="165"/>
      <c r="F70" s="162"/>
      <c r="G70" s="156">
        <f>M70</f>
        <v>108</v>
      </c>
      <c r="H70" s="155"/>
      <c r="I70" s="156"/>
      <c r="J70" s="156"/>
      <c r="K70" s="155"/>
      <c r="L70" s="155"/>
      <c r="M70" s="155">
        <f>SUM(P70:W70)</f>
        <v>108</v>
      </c>
      <c r="N70" s="155"/>
      <c r="O70" s="155"/>
      <c r="P70" s="188"/>
      <c r="Q70" s="188"/>
      <c r="R70" s="188"/>
      <c r="S70" s="188"/>
      <c r="T70" s="155"/>
      <c r="U70" s="155"/>
      <c r="V70" s="155"/>
      <c r="W70" s="155">
        <v>108</v>
      </c>
    </row>
    <row r="71" spans="1:23" s="51" customFormat="1" ht="38.25" customHeight="1" x14ac:dyDescent="0.25">
      <c r="A71" s="140" t="s">
        <v>164</v>
      </c>
      <c r="B71" s="17" t="s">
        <v>165</v>
      </c>
      <c r="C71" s="159"/>
      <c r="D71" s="159"/>
      <c r="E71" s="159"/>
      <c r="F71" s="160"/>
      <c r="G71" s="161">
        <f>G72+G73+G74+G75</f>
        <v>503</v>
      </c>
      <c r="H71" s="161">
        <f t="shared" ref="H71:W71" si="33">H72+H73+H74+H75</f>
        <v>14</v>
      </c>
      <c r="I71" s="161">
        <f t="shared" si="33"/>
        <v>273</v>
      </c>
      <c r="J71" s="161">
        <f t="shared" si="33"/>
        <v>257</v>
      </c>
      <c r="K71" s="161">
        <f t="shared" si="33"/>
        <v>80</v>
      </c>
      <c r="L71" s="161">
        <f t="shared" si="33"/>
        <v>0</v>
      </c>
      <c r="M71" s="161">
        <f t="shared" si="33"/>
        <v>216</v>
      </c>
      <c r="N71" s="161">
        <f t="shared" si="33"/>
        <v>4</v>
      </c>
      <c r="O71" s="161">
        <f t="shared" si="33"/>
        <v>12</v>
      </c>
      <c r="P71" s="187">
        <f t="shared" si="33"/>
        <v>0</v>
      </c>
      <c r="Q71" s="187">
        <f t="shared" si="33"/>
        <v>0</v>
      </c>
      <c r="R71" s="187">
        <f t="shared" si="33"/>
        <v>0</v>
      </c>
      <c r="S71" s="187">
        <f t="shared" si="33"/>
        <v>0</v>
      </c>
      <c r="T71" s="161">
        <f t="shared" si="33"/>
        <v>75</v>
      </c>
      <c r="U71" s="161">
        <f t="shared" si="33"/>
        <v>132</v>
      </c>
      <c r="V71" s="161">
        <f t="shared" si="33"/>
        <v>102</v>
      </c>
      <c r="W71" s="161">
        <f t="shared" si="33"/>
        <v>164</v>
      </c>
    </row>
    <row r="72" spans="1:23" ht="20.25" customHeight="1" x14ac:dyDescent="0.25">
      <c r="A72" s="18" t="s">
        <v>122</v>
      </c>
      <c r="B72" s="2" t="s">
        <v>166</v>
      </c>
      <c r="C72" s="84"/>
      <c r="D72" s="84"/>
      <c r="E72" s="84">
        <v>5.6</v>
      </c>
      <c r="F72" s="162" t="s">
        <v>418</v>
      </c>
      <c r="G72" s="156">
        <f>H72+I72</f>
        <v>150</v>
      </c>
      <c r="H72" s="155">
        <v>7</v>
      </c>
      <c r="I72" s="156">
        <f>J72+N72+O72</f>
        <v>143</v>
      </c>
      <c r="J72" s="156">
        <f>SUM(P72:W72)</f>
        <v>135</v>
      </c>
      <c r="K72" s="155">
        <v>40</v>
      </c>
      <c r="L72" s="155"/>
      <c r="M72" s="155"/>
      <c r="N72" s="155">
        <v>2</v>
      </c>
      <c r="O72" s="155">
        <v>6</v>
      </c>
      <c r="P72" s="188"/>
      <c r="Q72" s="188"/>
      <c r="R72" s="188"/>
      <c r="S72" s="188"/>
      <c r="T72" s="155">
        <f>15*5</f>
        <v>75</v>
      </c>
      <c r="U72" s="155">
        <f>12*5</f>
        <v>60</v>
      </c>
      <c r="V72" s="155"/>
      <c r="W72" s="155"/>
    </row>
    <row r="73" spans="1:23" ht="20.25" customHeight="1" x14ac:dyDescent="0.25">
      <c r="A73" s="18" t="s">
        <v>123</v>
      </c>
      <c r="B73" s="2" t="s">
        <v>167</v>
      </c>
      <c r="C73" s="84"/>
      <c r="D73" s="87"/>
      <c r="E73" s="87"/>
      <c r="F73" s="162" t="s">
        <v>419</v>
      </c>
      <c r="G73" s="156">
        <f t="shared" ref="G73" si="34">H73+I73</f>
        <v>137</v>
      </c>
      <c r="H73" s="155">
        <v>7</v>
      </c>
      <c r="I73" s="156">
        <f t="shared" ref="I73" si="35">J73+N73+O73</f>
        <v>130</v>
      </c>
      <c r="J73" s="156">
        <f t="shared" ref="J73" si="36">SUM(P73:W73)</f>
        <v>122</v>
      </c>
      <c r="K73" s="155">
        <v>40</v>
      </c>
      <c r="L73" s="155"/>
      <c r="M73" s="155"/>
      <c r="N73" s="155">
        <v>2</v>
      </c>
      <c r="O73" s="155">
        <v>6</v>
      </c>
      <c r="P73" s="188"/>
      <c r="Q73" s="188"/>
      <c r="R73" s="188"/>
      <c r="S73" s="188"/>
      <c r="T73" s="155"/>
      <c r="U73" s="155"/>
      <c r="V73" s="155">
        <f>17*6</f>
        <v>102</v>
      </c>
      <c r="W73" s="155">
        <f>5*4</f>
        <v>20</v>
      </c>
    </row>
    <row r="74" spans="1:23" ht="20.25" customHeight="1" x14ac:dyDescent="0.25">
      <c r="A74" s="18" t="s">
        <v>342</v>
      </c>
      <c r="B74" s="2" t="s">
        <v>421</v>
      </c>
      <c r="C74" s="166"/>
      <c r="D74" s="87">
        <v>8</v>
      </c>
      <c r="E74" s="87"/>
      <c r="F74" s="162"/>
      <c r="G74" s="156">
        <f>M74</f>
        <v>72</v>
      </c>
      <c r="H74" s="155"/>
      <c r="I74" s="156"/>
      <c r="J74" s="156"/>
      <c r="K74" s="155"/>
      <c r="L74" s="155"/>
      <c r="M74" s="155">
        <f>SUM(P74:W74)</f>
        <v>72</v>
      </c>
      <c r="N74" s="155"/>
      <c r="O74" s="155"/>
      <c r="P74" s="188"/>
      <c r="Q74" s="188"/>
      <c r="R74" s="188"/>
      <c r="S74" s="188"/>
      <c r="T74" s="155"/>
      <c r="U74" s="155">
        <v>72</v>
      </c>
      <c r="V74" s="155"/>
      <c r="W74" s="155"/>
    </row>
    <row r="75" spans="1:23" ht="20.25" customHeight="1" x14ac:dyDescent="0.25">
      <c r="A75" s="18" t="s">
        <v>343</v>
      </c>
      <c r="B75" s="2" t="s">
        <v>341</v>
      </c>
      <c r="C75" s="166"/>
      <c r="D75" s="167" t="s">
        <v>171</v>
      </c>
      <c r="E75" s="87"/>
      <c r="F75" s="162"/>
      <c r="G75" s="156">
        <f>M75</f>
        <v>144</v>
      </c>
      <c r="H75" s="155"/>
      <c r="I75" s="156"/>
      <c r="J75" s="156"/>
      <c r="K75" s="155"/>
      <c r="L75" s="155"/>
      <c r="M75" s="155">
        <f>SUM(P75:W75)</f>
        <v>144</v>
      </c>
      <c r="N75" s="155"/>
      <c r="O75" s="155"/>
      <c r="P75" s="188"/>
      <c r="Q75" s="188"/>
      <c r="R75" s="188"/>
      <c r="S75" s="188"/>
      <c r="T75" s="155"/>
      <c r="U75" s="155"/>
      <c r="V75" s="155"/>
      <c r="W75" s="155">
        <v>144</v>
      </c>
    </row>
    <row r="76" spans="1:23" s="51" customFormat="1" ht="48" customHeight="1" x14ac:dyDescent="0.25">
      <c r="A76" s="140" t="s">
        <v>201</v>
      </c>
      <c r="B76" s="142" t="s">
        <v>80</v>
      </c>
      <c r="C76" s="168"/>
      <c r="D76" s="169"/>
      <c r="E76" s="169"/>
      <c r="F76" s="160" t="s">
        <v>402</v>
      </c>
      <c r="G76" s="161">
        <f t="shared" ref="G76:W76" si="37">SUM(G77:G80)</f>
        <v>507</v>
      </c>
      <c r="H76" s="161">
        <f t="shared" si="37"/>
        <v>51</v>
      </c>
      <c r="I76" s="161">
        <f t="shared" si="37"/>
        <v>240</v>
      </c>
      <c r="J76" s="161">
        <f t="shared" si="37"/>
        <v>216</v>
      </c>
      <c r="K76" s="161">
        <f t="shared" si="37"/>
        <v>150</v>
      </c>
      <c r="L76" s="161">
        <f t="shared" si="37"/>
        <v>0</v>
      </c>
      <c r="M76" s="161">
        <f t="shared" si="37"/>
        <v>216</v>
      </c>
      <c r="N76" s="161">
        <f t="shared" si="37"/>
        <v>6</v>
      </c>
      <c r="O76" s="161">
        <f t="shared" si="37"/>
        <v>18</v>
      </c>
      <c r="P76" s="187">
        <f t="shared" si="37"/>
        <v>0</v>
      </c>
      <c r="Q76" s="187">
        <f t="shared" si="37"/>
        <v>0</v>
      </c>
      <c r="R76" s="187">
        <f t="shared" si="37"/>
        <v>0</v>
      </c>
      <c r="S76" s="187">
        <f t="shared" si="37"/>
        <v>432</v>
      </c>
      <c r="T76" s="161">
        <f t="shared" si="37"/>
        <v>0</v>
      </c>
      <c r="U76" s="161">
        <f t="shared" si="37"/>
        <v>0</v>
      </c>
      <c r="V76" s="161">
        <f t="shared" si="37"/>
        <v>0</v>
      </c>
      <c r="W76" s="161">
        <f t="shared" si="37"/>
        <v>0</v>
      </c>
    </row>
    <row r="77" spans="1:23" ht="27" customHeight="1" x14ac:dyDescent="0.25">
      <c r="A77" s="18" t="s">
        <v>168</v>
      </c>
      <c r="B77" s="2" t="s">
        <v>398</v>
      </c>
      <c r="C77" s="166"/>
      <c r="D77" s="155"/>
      <c r="E77" s="155"/>
      <c r="F77" s="259" t="s">
        <v>403</v>
      </c>
      <c r="G77" s="156">
        <f>H77+I77</f>
        <v>97</v>
      </c>
      <c r="H77" s="155">
        <v>17</v>
      </c>
      <c r="I77" s="156">
        <f>J77+N77+O77</f>
        <v>80</v>
      </c>
      <c r="J77" s="155">
        <f>SUM(P77:W77)</f>
        <v>72</v>
      </c>
      <c r="K77" s="155">
        <v>50</v>
      </c>
      <c r="L77" s="155"/>
      <c r="M77" s="155"/>
      <c r="N77" s="155">
        <v>2</v>
      </c>
      <c r="O77" s="155">
        <v>6</v>
      </c>
      <c r="P77" s="188"/>
      <c r="Q77" s="188"/>
      <c r="R77" s="188">
        <v>0</v>
      </c>
      <c r="S77" s="188">
        <f>18*4</f>
        <v>72</v>
      </c>
      <c r="T77" s="155"/>
      <c r="U77" s="155"/>
      <c r="V77" s="155"/>
      <c r="W77" s="155"/>
    </row>
    <row r="78" spans="1:23" ht="20.25" customHeight="1" x14ac:dyDescent="0.25">
      <c r="A78" s="2" t="s">
        <v>169</v>
      </c>
      <c r="B78" s="2" t="s">
        <v>399</v>
      </c>
      <c r="C78" s="166"/>
      <c r="D78" s="155"/>
      <c r="E78" s="155"/>
      <c r="F78" s="260"/>
      <c r="G78" s="156">
        <f t="shared" ref="G78:G79" si="38">H78+I78</f>
        <v>97</v>
      </c>
      <c r="H78" s="155">
        <v>17</v>
      </c>
      <c r="I78" s="156">
        <f t="shared" ref="I78:I79" si="39">J78+N78+O78</f>
        <v>80</v>
      </c>
      <c r="J78" s="155">
        <f t="shared" ref="J78:J79" si="40">SUM(P78:W78)</f>
        <v>72</v>
      </c>
      <c r="K78" s="155">
        <v>50</v>
      </c>
      <c r="L78" s="155"/>
      <c r="M78" s="155"/>
      <c r="N78" s="155">
        <v>2</v>
      </c>
      <c r="O78" s="155">
        <v>6</v>
      </c>
      <c r="P78" s="188"/>
      <c r="Q78" s="188"/>
      <c r="R78" s="188">
        <v>0</v>
      </c>
      <c r="S78" s="188">
        <f>18*4</f>
        <v>72</v>
      </c>
      <c r="T78" s="155"/>
      <c r="U78" s="155"/>
      <c r="V78" s="155"/>
      <c r="W78" s="155"/>
    </row>
    <row r="79" spans="1:23" ht="20.25" customHeight="1" x14ac:dyDescent="0.25">
      <c r="A79" s="2" t="s">
        <v>169</v>
      </c>
      <c r="B79" s="2" t="s">
        <v>400</v>
      </c>
      <c r="C79" s="166"/>
      <c r="D79" s="155"/>
      <c r="E79" s="155"/>
      <c r="F79" s="261"/>
      <c r="G79" s="156">
        <f t="shared" si="38"/>
        <v>97</v>
      </c>
      <c r="H79" s="155">
        <v>17</v>
      </c>
      <c r="I79" s="156">
        <f t="shared" si="39"/>
        <v>80</v>
      </c>
      <c r="J79" s="155">
        <f t="shared" si="40"/>
        <v>72</v>
      </c>
      <c r="K79" s="155">
        <v>50</v>
      </c>
      <c r="L79" s="155"/>
      <c r="M79" s="155"/>
      <c r="N79" s="155">
        <v>2</v>
      </c>
      <c r="O79" s="155">
        <v>6</v>
      </c>
      <c r="P79" s="188"/>
      <c r="Q79" s="188"/>
      <c r="R79" s="188">
        <v>0</v>
      </c>
      <c r="S79" s="188">
        <f>18*4</f>
        <v>72</v>
      </c>
      <c r="T79" s="155"/>
      <c r="U79" s="155"/>
      <c r="V79" s="155"/>
      <c r="W79" s="155"/>
    </row>
    <row r="80" spans="1:23" ht="20.25" customHeight="1" x14ac:dyDescent="0.25">
      <c r="A80" s="2" t="s">
        <v>362</v>
      </c>
      <c r="B80" s="2" t="s">
        <v>401</v>
      </c>
      <c r="C80" s="166"/>
      <c r="D80" s="155">
        <v>4</v>
      </c>
      <c r="E80" s="155"/>
      <c r="F80" s="162"/>
      <c r="G80" s="156">
        <f>M80</f>
        <v>216</v>
      </c>
      <c r="H80" s="155"/>
      <c r="I80" s="156"/>
      <c r="J80" s="155"/>
      <c r="K80" s="155"/>
      <c r="L80" s="155"/>
      <c r="M80" s="155">
        <f>SUM(P80:W80)</f>
        <v>216</v>
      </c>
      <c r="N80" s="155"/>
      <c r="O80" s="155"/>
      <c r="P80" s="188"/>
      <c r="Q80" s="188"/>
      <c r="R80" s="188"/>
      <c r="S80" s="188">
        <v>216</v>
      </c>
      <c r="T80" s="155"/>
      <c r="U80" s="155"/>
      <c r="V80" s="155"/>
      <c r="W80" s="155"/>
    </row>
    <row r="81" spans="1:24" ht="20.25" customHeight="1" x14ac:dyDescent="0.25">
      <c r="A81" s="2"/>
      <c r="B81" s="2" t="s">
        <v>413</v>
      </c>
      <c r="C81" s="166"/>
      <c r="D81" s="155"/>
      <c r="E81" s="155"/>
      <c r="F81" s="162"/>
      <c r="G81" s="156"/>
      <c r="H81" s="155"/>
      <c r="I81" s="156"/>
      <c r="J81" s="155"/>
      <c r="K81" s="155"/>
      <c r="L81" s="155"/>
      <c r="M81" s="155"/>
      <c r="N81" s="155"/>
      <c r="O81" s="155"/>
      <c r="P81" s="188">
        <v>0</v>
      </c>
      <c r="Q81" s="188">
        <v>0</v>
      </c>
      <c r="R81" s="188">
        <v>0</v>
      </c>
      <c r="S81" s="188">
        <v>0</v>
      </c>
      <c r="T81" s="155">
        <v>0</v>
      </c>
      <c r="U81" s="155">
        <v>0</v>
      </c>
      <c r="V81" s="155">
        <v>0</v>
      </c>
      <c r="W81" s="171">
        <v>144</v>
      </c>
    </row>
    <row r="82" spans="1:24" ht="21" customHeight="1" x14ac:dyDescent="0.25">
      <c r="A82" s="204"/>
      <c r="B82" s="207" t="s">
        <v>39</v>
      </c>
      <c r="C82" s="155"/>
      <c r="D82" s="155"/>
      <c r="E82" s="155"/>
      <c r="F82" s="155"/>
      <c r="G82" s="171">
        <f>SUM(P82:W82)</f>
        <v>288</v>
      </c>
      <c r="H82" s="171"/>
      <c r="I82" s="171"/>
      <c r="J82" s="171"/>
      <c r="K82" s="171"/>
      <c r="L82" s="171"/>
      <c r="M82" s="171"/>
      <c r="N82" s="171"/>
      <c r="O82" s="171"/>
      <c r="P82" s="188"/>
      <c r="Q82" s="188">
        <v>72</v>
      </c>
      <c r="R82" s="188">
        <v>36</v>
      </c>
      <c r="S82" s="188">
        <v>36</v>
      </c>
      <c r="T82" s="155"/>
      <c r="U82" s="155">
        <v>72</v>
      </c>
      <c r="V82" s="155"/>
      <c r="W82" s="155">
        <v>72</v>
      </c>
    </row>
    <row r="83" spans="1:24" ht="19.5" customHeight="1" x14ac:dyDescent="0.25">
      <c r="A83" s="204"/>
      <c r="B83" s="207" t="s">
        <v>38</v>
      </c>
      <c r="C83" s="171"/>
      <c r="D83" s="171"/>
      <c r="E83" s="171"/>
      <c r="F83" s="171"/>
      <c r="G83" s="171">
        <f>SUM(P83:W83)</f>
        <v>504</v>
      </c>
      <c r="H83" s="171"/>
      <c r="I83" s="171"/>
      <c r="J83" s="171"/>
      <c r="K83" s="171"/>
      <c r="L83" s="171"/>
      <c r="M83" s="171"/>
      <c r="N83" s="171"/>
      <c r="O83" s="171"/>
      <c r="P83" s="188">
        <f>P58+P65+P74+P80+P66</f>
        <v>0</v>
      </c>
      <c r="Q83" s="188">
        <f t="shared" ref="Q83:W83" si="41">Q58+Q65+Q74+Q80+Q66</f>
        <v>0</v>
      </c>
      <c r="R83" s="188">
        <f t="shared" si="41"/>
        <v>0</v>
      </c>
      <c r="S83" s="188">
        <f t="shared" si="41"/>
        <v>216</v>
      </c>
      <c r="T83" s="155">
        <f t="shared" si="41"/>
        <v>72</v>
      </c>
      <c r="U83" s="155">
        <f t="shared" si="41"/>
        <v>216</v>
      </c>
      <c r="V83" s="155">
        <f t="shared" si="41"/>
        <v>0</v>
      </c>
      <c r="W83" s="155">
        <f t="shared" si="41"/>
        <v>0</v>
      </c>
    </row>
    <row r="84" spans="1:24" ht="19.5" customHeight="1" x14ac:dyDescent="0.25">
      <c r="A84" s="204"/>
      <c r="B84" s="207" t="s">
        <v>126</v>
      </c>
      <c r="C84" s="171"/>
      <c r="D84" s="171"/>
      <c r="E84" s="171"/>
      <c r="F84" s="171"/>
      <c r="G84" s="171">
        <f>SUM(P84:W84)</f>
        <v>540</v>
      </c>
      <c r="H84" s="171"/>
      <c r="I84" s="171"/>
      <c r="J84" s="171"/>
      <c r="K84" s="171"/>
      <c r="L84" s="171"/>
      <c r="M84" s="171"/>
      <c r="N84" s="171"/>
      <c r="O84" s="171"/>
      <c r="P84" s="188">
        <f>P59+P67+P70+P75</f>
        <v>0</v>
      </c>
      <c r="Q84" s="188">
        <f t="shared" ref="Q84:W84" si="42">Q59+Q67+Q70+Q75</f>
        <v>0</v>
      </c>
      <c r="R84" s="188">
        <f t="shared" si="42"/>
        <v>0</v>
      </c>
      <c r="S84" s="188">
        <f t="shared" si="42"/>
        <v>0</v>
      </c>
      <c r="T84" s="155">
        <f t="shared" si="42"/>
        <v>0</v>
      </c>
      <c r="U84" s="155">
        <f t="shared" si="42"/>
        <v>144</v>
      </c>
      <c r="V84" s="155">
        <f t="shared" si="42"/>
        <v>0</v>
      </c>
      <c r="W84" s="155">
        <f t="shared" si="42"/>
        <v>396</v>
      </c>
    </row>
    <row r="85" spans="1:24" ht="19.5" customHeight="1" x14ac:dyDescent="0.25">
      <c r="A85" s="204"/>
      <c r="B85" s="207" t="s">
        <v>40</v>
      </c>
      <c r="C85" s="171"/>
      <c r="D85" s="171"/>
      <c r="E85" s="171"/>
      <c r="F85" s="171"/>
      <c r="G85" s="171">
        <f>G83+G84</f>
        <v>1044</v>
      </c>
      <c r="H85" s="171"/>
      <c r="I85" s="171"/>
      <c r="J85" s="171"/>
      <c r="K85" s="171"/>
      <c r="L85" s="171"/>
      <c r="M85" s="171"/>
      <c r="N85" s="171"/>
      <c r="O85" s="171"/>
      <c r="P85" s="188">
        <f>P83+P84</f>
        <v>0</v>
      </c>
      <c r="Q85" s="188">
        <f t="shared" ref="Q85:W85" si="43">Q83+Q84</f>
        <v>0</v>
      </c>
      <c r="R85" s="188">
        <f t="shared" si="43"/>
        <v>0</v>
      </c>
      <c r="S85" s="188">
        <f t="shared" si="43"/>
        <v>216</v>
      </c>
      <c r="T85" s="155">
        <f t="shared" si="43"/>
        <v>72</v>
      </c>
      <c r="U85" s="155">
        <f t="shared" si="43"/>
        <v>360</v>
      </c>
      <c r="V85" s="155">
        <f t="shared" si="43"/>
        <v>0</v>
      </c>
      <c r="W85" s="155">
        <f t="shared" si="43"/>
        <v>396</v>
      </c>
    </row>
    <row r="86" spans="1:24" ht="19.5" customHeight="1" x14ac:dyDescent="0.25">
      <c r="A86" s="204"/>
      <c r="B86" s="207" t="s">
        <v>91</v>
      </c>
      <c r="C86" s="171"/>
      <c r="D86" s="171"/>
      <c r="E86" s="171"/>
      <c r="F86" s="171"/>
      <c r="G86" s="172">
        <v>36</v>
      </c>
      <c r="H86" s="172"/>
      <c r="I86" s="172"/>
      <c r="J86" s="172"/>
      <c r="K86" s="172"/>
      <c r="L86" s="172"/>
      <c r="M86" s="172"/>
      <c r="N86" s="172"/>
      <c r="O86" s="172"/>
      <c r="P86" s="211">
        <f>P13/P8</f>
        <v>36</v>
      </c>
      <c r="Q86" s="211">
        <f t="shared" ref="Q86:W86" si="44">Q13/Q8</f>
        <v>36</v>
      </c>
      <c r="R86" s="211">
        <f>R13/R8</f>
        <v>36</v>
      </c>
      <c r="S86" s="211">
        <f>S13/S8</f>
        <v>36</v>
      </c>
      <c r="T86" s="173">
        <f t="shared" si="44"/>
        <v>36</v>
      </c>
      <c r="U86" s="173">
        <f t="shared" si="44"/>
        <v>36</v>
      </c>
      <c r="V86" s="173">
        <f t="shared" si="44"/>
        <v>36</v>
      </c>
      <c r="W86" s="173">
        <f t="shared" si="44"/>
        <v>36</v>
      </c>
    </row>
    <row r="87" spans="1:24" ht="19.5" customHeight="1" x14ac:dyDescent="0.25">
      <c r="A87" s="154" t="s">
        <v>203</v>
      </c>
      <c r="B87" s="59" t="s">
        <v>4</v>
      </c>
      <c r="C87" s="155"/>
      <c r="D87" s="155"/>
      <c r="E87" s="155"/>
      <c r="F87" s="155"/>
      <c r="G87" s="170">
        <f>SUM(H87:W87)</f>
        <v>216</v>
      </c>
      <c r="H87" s="157"/>
      <c r="I87" s="157"/>
      <c r="J87" s="157"/>
      <c r="K87" s="157"/>
      <c r="L87" s="157"/>
      <c r="M87" s="157"/>
      <c r="N87" s="157"/>
      <c r="O87" s="157"/>
      <c r="P87" s="188"/>
      <c r="Q87" s="188"/>
      <c r="R87" s="188"/>
      <c r="S87" s="188"/>
      <c r="T87" s="155"/>
      <c r="U87" s="171"/>
      <c r="V87" s="171"/>
      <c r="W87" s="155">
        <f t="shared" ref="W87" si="45">6*36</f>
        <v>216</v>
      </c>
    </row>
    <row r="88" spans="1:24" ht="23.25" customHeight="1" x14ac:dyDescent="0.25">
      <c r="A88" s="265" t="s">
        <v>42</v>
      </c>
      <c r="B88" s="265"/>
      <c r="C88" s="155"/>
      <c r="D88" s="155"/>
      <c r="E88" s="155"/>
      <c r="F88" s="155"/>
      <c r="G88" s="172">
        <f t="shared" ref="G88:O88" si="46">G13</f>
        <v>5940</v>
      </c>
      <c r="H88" s="174">
        <f t="shared" si="46"/>
        <v>258</v>
      </c>
      <c r="I88" s="174">
        <f t="shared" si="46"/>
        <v>4182</v>
      </c>
      <c r="J88" s="174">
        <f>J13</f>
        <v>4004</v>
      </c>
      <c r="K88" s="174">
        <f t="shared" si="46"/>
        <v>1589</v>
      </c>
      <c r="L88" s="174">
        <f t="shared" si="46"/>
        <v>62</v>
      </c>
      <c r="M88" s="174">
        <f t="shared" si="46"/>
        <v>1044</v>
      </c>
      <c r="N88" s="174">
        <f t="shared" si="46"/>
        <v>78</v>
      </c>
      <c r="O88" s="174">
        <f t="shared" si="46"/>
        <v>100</v>
      </c>
      <c r="P88" s="186">
        <f>P13</f>
        <v>612</v>
      </c>
      <c r="Q88" s="186">
        <f t="shared" ref="Q88:W88" si="47">Q13</f>
        <v>864</v>
      </c>
      <c r="R88" s="186">
        <f t="shared" si="47"/>
        <v>612</v>
      </c>
      <c r="S88" s="186">
        <f t="shared" si="47"/>
        <v>900</v>
      </c>
      <c r="T88" s="156">
        <f t="shared" si="47"/>
        <v>612</v>
      </c>
      <c r="U88" s="156">
        <f t="shared" si="47"/>
        <v>864</v>
      </c>
      <c r="V88" s="156">
        <f t="shared" si="47"/>
        <v>612</v>
      </c>
      <c r="W88" s="156">
        <f t="shared" si="47"/>
        <v>864</v>
      </c>
      <c r="X88" s="60"/>
    </row>
    <row r="89" spans="1:24" ht="23.25" customHeight="1" x14ac:dyDescent="0.25">
      <c r="A89" s="61"/>
      <c r="B89" s="62"/>
    </row>
    <row r="90" spans="1:24" ht="23.25" customHeight="1" x14ac:dyDescent="0.25">
      <c r="A90" s="61"/>
      <c r="B90" s="62"/>
    </row>
    <row r="91" spans="1:24" ht="35.25" customHeight="1" x14ac:dyDescent="0.25">
      <c r="A91" s="264"/>
      <c r="B91" s="264"/>
    </row>
    <row r="92" spans="1:24" ht="23.25" customHeight="1" x14ac:dyDescent="0.25">
      <c r="A92" s="64"/>
      <c r="B92" s="64"/>
    </row>
    <row r="93" spans="1:24" ht="23.25" customHeight="1" x14ac:dyDescent="0.25">
      <c r="B93" s="66"/>
    </row>
  </sheetData>
  <mergeCells count="35">
    <mergeCell ref="A1:U1"/>
    <mergeCell ref="A2:A11"/>
    <mergeCell ref="B2:B11"/>
    <mergeCell ref="G2:G11"/>
    <mergeCell ref="H2:O5"/>
    <mergeCell ref="R6:S6"/>
    <mergeCell ref="T6:U6"/>
    <mergeCell ref="I8:I11"/>
    <mergeCell ref="J9:J11"/>
    <mergeCell ref="K9:K11"/>
    <mergeCell ref="O9:O11"/>
    <mergeCell ref="M9:M11"/>
    <mergeCell ref="C2:F10"/>
    <mergeCell ref="P2:W5"/>
    <mergeCell ref="V6:W6"/>
    <mergeCell ref="U10:U11"/>
    <mergeCell ref="A91:B91"/>
    <mergeCell ref="P10:P11"/>
    <mergeCell ref="Q10:Q11"/>
    <mergeCell ref="R10:R11"/>
    <mergeCell ref="A88:B88"/>
    <mergeCell ref="H6:H11"/>
    <mergeCell ref="I6:O6"/>
    <mergeCell ref="N9:N11"/>
    <mergeCell ref="I7:O7"/>
    <mergeCell ref="J8:O8"/>
    <mergeCell ref="P6:Q6"/>
    <mergeCell ref="L9:L11"/>
    <mergeCell ref="W10:W11"/>
    <mergeCell ref="V10:V11"/>
    <mergeCell ref="T10:T11"/>
    <mergeCell ref="S10:S11"/>
    <mergeCell ref="F77:F79"/>
    <mergeCell ref="F15:F16"/>
    <mergeCell ref="F61:F64"/>
  </mergeCells>
  <phoneticPr fontId="14" type="noConversion"/>
  <pageMargins left="0" right="0" top="0" bottom="0" header="0" footer="0"/>
  <pageSetup paperSize="9" scale="47" fitToHeight="0" orientation="landscape" r:id="rId1"/>
  <rowBreaks count="1" manualBreakCount="1">
    <brk id="42"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8"/>
  <sheetViews>
    <sheetView view="pageBreakPreview" zoomScale="130" zoomScaleNormal="100" zoomScaleSheetLayoutView="130" workbookViewId="0">
      <selection activeCell="C7" sqref="C7"/>
    </sheetView>
  </sheetViews>
  <sheetFormatPr defaultRowHeight="18" x14ac:dyDescent="0.25"/>
  <cols>
    <col min="1" max="1" width="5.42578125" style="7" customWidth="1"/>
    <col min="2" max="2" width="71.5703125" style="1" customWidth="1"/>
    <col min="3" max="16384" width="9.140625" style="1"/>
  </cols>
  <sheetData>
    <row r="1" spans="1:2" ht="51.75" customHeight="1" x14ac:dyDescent="0.25">
      <c r="A1" s="275" t="s">
        <v>95</v>
      </c>
      <c r="B1" s="275"/>
    </row>
    <row r="2" spans="1:2" x14ac:dyDescent="0.25">
      <c r="A2" s="4" t="s">
        <v>96</v>
      </c>
      <c r="B2" s="3" t="s">
        <v>46</v>
      </c>
    </row>
    <row r="3" spans="1:2" x14ac:dyDescent="0.25">
      <c r="A3" s="5">
        <v>1</v>
      </c>
      <c r="B3" s="78" t="s">
        <v>172</v>
      </c>
    </row>
    <row r="4" spans="1:2" x14ac:dyDescent="0.25">
      <c r="A4" s="5">
        <v>2</v>
      </c>
      <c r="B4" s="79" t="s">
        <v>173</v>
      </c>
    </row>
    <row r="5" spans="1:2" x14ac:dyDescent="0.25">
      <c r="A5" s="5">
        <v>3</v>
      </c>
      <c r="B5" s="79" t="s">
        <v>174</v>
      </c>
    </row>
    <row r="6" spans="1:2" x14ac:dyDescent="0.25">
      <c r="A6" s="5">
        <v>4</v>
      </c>
      <c r="B6" s="79" t="s">
        <v>175</v>
      </c>
    </row>
    <row r="7" spans="1:2" x14ac:dyDescent="0.25">
      <c r="A7" s="5">
        <v>5</v>
      </c>
      <c r="B7" s="79" t="s">
        <v>107</v>
      </c>
    </row>
    <row r="8" spans="1:2" x14ac:dyDescent="0.25">
      <c r="A8" s="5">
        <v>6</v>
      </c>
      <c r="B8" s="79" t="s">
        <v>176</v>
      </c>
    </row>
    <row r="9" spans="1:2" x14ac:dyDescent="0.25">
      <c r="A9" s="5">
        <v>7</v>
      </c>
      <c r="B9" s="80" t="s">
        <v>177</v>
      </c>
    </row>
    <row r="10" spans="1:2" x14ac:dyDescent="0.25">
      <c r="A10" s="5">
        <v>8</v>
      </c>
      <c r="B10" s="79" t="s">
        <v>178</v>
      </c>
    </row>
    <row r="11" spans="1:2" x14ac:dyDescent="0.25">
      <c r="A11" s="5">
        <v>9</v>
      </c>
      <c r="B11" s="79" t="s">
        <v>179</v>
      </c>
    </row>
    <row r="12" spans="1:2" ht="31.5" x14ac:dyDescent="0.25">
      <c r="A12" s="5">
        <v>10</v>
      </c>
      <c r="B12" s="79" t="s">
        <v>339</v>
      </c>
    </row>
    <row r="13" spans="1:2" x14ac:dyDescent="0.25">
      <c r="A13" s="5">
        <v>11</v>
      </c>
      <c r="B13" s="79" t="s">
        <v>340</v>
      </c>
    </row>
    <row r="14" spans="1:2" ht="31.5" x14ac:dyDescent="0.25">
      <c r="A14" s="5">
        <v>12</v>
      </c>
      <c r="B14" s="79" t="s">
        <v>180</v>
      </c>
    </row>
    <row r="15" spans="1:2" x14ac:dyDescent="0.25">
      <c r="A15" s="5">
        <v>13</v>
      </c>
      <c r="B15" s="79" t="s">
        <v>181</v>
      </c>
    </row>
    <row r="16" spans="1:2" x14ac:dyDescent="0.25">
      <c r="A16" s="5">
        <v>14</v>
      </c>
      <c r="B16" s="79" t="s">
        <v>182</v>
      </c>
    </row>
    <row r="17" spans="1:2" x14ac:dyDescent="0.25">
      <c r="A17" s="5">
        <v>15</v>
      </c>
      <c r="B17" s="79" t="s">
        <v>183</v>
      </c>
    </row>
    <row r="18" spans="1:2" x14ac:dyDescent="0.25">
      <c r="A18" s="5">
        <v>16</v>
      </c>
      <c r="B18" s="79" t="s">
        <v>184</v>
      </c>
    </row>
    <row r="19" spans="1:2" x14ac:dyDescent="0.25">
      <c r="A19" s="5">
        <v>17</v>
      </c>
      <c r="B19" s="79" t="s">
        <v>185</v>
      </c>
    </row>
    <row r="20" spans="1:2" x14ac:dyDescent="0.25">
      <c r="A20" s="5">
        <v>18</v>
      </c>
      <c r="B20" s="79" t="s">
        <v>186</v>
      </c>
    </row>
    <row r="21" spans="1:2" x14ac:dyDescent="0.25">
      <c r="A21" s="5">
        <v>19</v>
      </c>
      <c r="B21" s="79" t="s">
        <v>187</v>
      </c>
    </row>
    <row r="22" spans="1:2" x14ac:dyDescent="0.25">
      <c r="A22" s="5">
        <v>20</v>
      </c>
      <c r="B22" s="79" t="s">
        <v>188</v>
      </c>
    </row>
    <row r="23" spans="1:2" x14ac:dyDescent="0.25">
      <c r="A23" s="5">
        <v>21</v>
      </c>
      <c r="B23" s="79" t="s">
        <v>189</v>
      </c>
    </row>
    <row r="24" spans="1:2" x14ac:dyDescent="0.25">
      <c r="A24" s="5">
        <v>22</v>
      </c>
      <c r="B24" s="81" t="s">
        <v>190</v>
      </c>
    </row>
    <row r="25" spans="1:2" x14ac:dyDescent="0.25">
      <c r="A25" s="5"/>
      <c r="B25" s="82" t="s">
        <v>108</v>
      </c>
    </row>
    <row r="26" spans="1:2" x14ac:dyDescent="0.25">
      <c r="A26" s="6">
        <v>1</v>
      </c>
      <c r="B26" s="79" t="s">
        <v>191</v>
      </c>
    </row>
    <row r="27" spans="1:2" x14ac:dyDescent="0.25">
      <c r="A27" s="6">
        <v>2</v>
      </c>
      <c r="B27" s="79" t="s">
        <v>192</v>
      </c>
    </row>
    <row r="28" spans="1:2" x14ac:dyDescent="0.25">
      <c r="A28" s="6">
        <v>3</v>
      </c>
      <c r="B28" s="79" t="s">
        <v>176</v>
      </c>
    </row>
    <row r="29" spans="1:2" x14ac:dyDescent="0.25">
      <c r="A29" s="6">
        <v>4</v>
      </c>
      <c r="B29" s="79" t="s">
        <v>193</v>
      </c>
    </row>
    <row r="30" spans="1:2" x14ac:dyDescent="0.25">
      <c r="A30" s="6">
        <v>5</v>
      </c>
      <c r="B30" s="81" t="s">
        <v>177</v>
      </c>
    </row>
    <row r="31" spans="1:2" x14ac:dyDescent="0.25">
      <c r="A31" s="6"/>
      <c r="B31" s="78" t="s">
        <v>194</v>
      </c>
    </row>
    <row r="32" spans="1:2" x14ac:dyDescent="0.25">
      <c r="A32" s="6">
        <v>1</v>
      </c>
      <c r="B32" s="80" t="s">
        <v>195</v>
      </c>
    </row>
    <row r="33" spans="1:2" x14ac:dyDescent="0.25">
      <c r="A33" s="6"/>
      <c r="B33" s="83" t="s">
        <v>101</v>
      </c>
    </row>
    <row r="34" spans="1:2" x14ac:dyDescent="0.25">
      <c r="A34" s="6">
        <v>1</v>
      </c>
      <c r="B34" s="79" t="s">
        <v>196</v>
      </c>
    </row>
    <row r="35" spans="1:2" x14ac:dyDescent="0.25">
      <c r="A35" s="6">
        <v>2</v>
      </c>
      <c r="B35" s="79" t="s">
        <v>197</v>
      </c>
    </row>
    <row r="36" spans="1:2" x14ac:dyDescent="0.25">
      <c r="A36" s="6">
        <v>3</v>
      </c>
      <c r="B36" s="79" t="s">
        <v>198</v>
      </c>
    </row>
    <row r="37" spans="1:2" x14ac:dyDescent="0.25">
      <c r="B37" s="79"/>
    </row>
    <row r="38" spans="1:2" x14ac:dyDescent="0.25">
      <c r="B38" s="79"/>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7"/>
  <sheetViews>
    <sheetView zoomScaleNormal="100" zoomScaleSheetLayoutView="100" workbookViewId="0">
      <selection activeCell="A11" sqref="A11:AB11"/>
    </sheetView>
  </sheetViews>
  <sheetFormatPr defaultColWidth="4.85546875" defaultRowHeight="18" x14ac:dyDescent="0.25"/>
  <cols>
    <col min="1" max="1" width="6" style="24" customWidth="1"/>
    <col min="2" max="2" width="4.85546875" style="24" hidden="1" customWidth="1"/>
    <col min="3" max="4" width="4.85546875" style="24"/>
    <col min="5" max="11" width="4.85546875" style="7"/>
    <col min="12" max="12" width="5.140625" style="7" bestFit="1" customWidth="1"/>
    <col min="13" max="16" width="4.85546875" style="7"/>
    <col min="17" max="27" width="11.140625" style="7" customWidth="1"/>
    <col min="28" max="28" width="9.140625" style="7" customWidth="1"/>
    <col min="29" max="16384" width="4.85546875" style="7"/>
  </cols>
  <sheetData>
    <row r="1" spans="1:28" s="116" customFormat="1" ht="17.25" customHeight="1" x14ac:dyDescent="0.25">
      <c r="A1" s="284" t="s">
        <v>97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row>
    <row r="2" spans="1:28" s="116" customFormat="1" ht="31.5" customHeight="1" x14ac:dyDescent="0.25">
      <c r="A2" s="312" t="s">
        <v>268</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row>
    <row r="3" spans="1:28" s="116" customFormat="1" ht="16.5" customHeight="1" x14ac:dyDescent="0.25">
      <c r="A3" s="312" t="s">
        <v>100</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row>
    <row r="4" spans="1:28" s="116" customFormat="1" ht="20.25" customHeight="1" x14ac:dyDescent="0.25">
      <c r="A4" s="312" t="s">
        <v>361</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row>
    <row r="5" spans="1:28" s="116" customFormat="1" ht="32.25" customHeight="1" x14ac:dyDescent="0.25">
      <c r="A5" s="312" t="s">
        <v>269</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row>
    <row r="6" spans="1:28" s="138" customFormat="1" ht="18" customHeight="1" x14ac:dyDescent="0.3">
      <c r="A6" s="316" t="s">
        <v>386</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row>
    <row r="7" spans="1:28" s="138" customFormat="1" ht="32.25" customHeight="1" x14ac:dyDescent="0.3">
      <c r="A7" s="315" t="s">
        <v>387</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row>
    <row r="8" spans="1:28" s="138" customFormat="1" ht="30.75" customHeight="1" x14ac:dyDescent="0.3">
      <c r="A8" s="317" t="s">
        <v>388</v>
      </c>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row>
    <row r="9" spans="1:28" s="116" customFormat="1" ht="15.75" x14ac:dyDescent="0.25">
      <c r="A9" s="313" t="s">
        <v>270</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row>
    <row r="10" spans="1:28" s="116" customFormat="1" ht="32.25" customHeight="1" x14ac:dyDescent="0.25">
      <c r="A10" s="312" t="s">
        <v>271</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row>
    <row r="11" spans="1:28" s="116" customFormat="1" ht="31.5" customHeight="1" x14ac:dyDescent="0.25">
      <c r="A11" s="281" t="s">
        <v>336</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row>
    <row r="12" spans="1:28" s="116" customFormat="1" ht="18" customHeight="1" x14ac:dyDescent="0.25">
      <c r="A12" s="281" t="s">
        <v>272</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row>
    <row r="13" spans="1:28" s="116" customFormat="1" ht="32.25" customHeight="1" x14ac:dyDescent="0.25">
      <c r="A13" s="281" t="s">
        <v>273</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row>
    <row r="14" spans="1:28" s="116" customFormat="1" ht="33" customHeight="1" x14ac:dyDescent="0.25">
      <c r="A14" s="264" t="s">
        <v>274</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16" customFormat="1" ht="35.25" customHeight="1" x14ac:dyDescent="0.25">
      <c r="A15" s="264" t="s">
        <v>275</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row>
    <row r="16" spans="1:28" s="281" customFormat="1" ht="15" customHeight="1" x14ac:dyDescent="0.25">
      <c r="A16" s="281" t="s">
        <v>276</v>
      </c>
    </row>
    <row r="17" spans="1:28" s="117" customFormat="1" ht="22.5" customHeight="1" x14ac:dyDescent="0.25">
      <c r="A17" s="284" t="s">
        <v>277</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row>
    <row r="18" spans="1:28" s="116" customFormat="1" ht="21" customHeight="1" x14ac:dyDescent="0.25">
      <c r="A18" s="314" t="s">
        <v>278</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row>
    <row r="19" spans="1:28" s="118" customFormat="1" ht="20.25" customHeight="1" x14ac:dyDescent="0.25">
      <c r="A19" s="314" t="s">
        <v>279</v>
      </c>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row>
    <row r="20" spans="1:28" s="117" customFormat="1" ht="18" customHeight="1" x14ac:dyDescent="0.25">
      <c r="A20" s="284" t="s">
        <v>280</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row>
    <row r="21" spans="1:28" s="116" customFormat="1" ht="63.75" customHeight="1" x14ac:dyDescent="0.25">
      <c r="A21" s="281" t="s">
        <v>281</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row>
    <row r="22" spans="1:28" s="117" customFormat="1" ht="16.5" customHeight="1" x14ac:dyDescent="0.25">
      <c r="A22" s="284" t="s">
        <v>282</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row>
    <row r="23" spans="1:28" s="116" customFormat="1" ht="31.5" customHeight="1" x14ac:dyDescent="0.25">
      <c r="A23" s="281" t="s">
        <v>283</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row>
    <row r="24" spans="1:28" s="116" customFormat="1" ht="16.5" customHeight="1" x14ac:dyDescent="0.25">
      <c r="A24" s="284" t="s">
        <v>284</v>
      </c>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row>
    <row r="25" spans="1:28" s="116" customFormat="1" ht="80.25" customHeight="1" x14ac:dyDescent="0.25">
      <c r="A25" s="281" t="s">
        <v>335</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row>
    <row r="26" spans="1:28" s="117" customFormat="1" ht="18.75" customHeight="1" x14ac:dyDescent="0.25">
      <c r="A26" s="284" t="s">
        <v>285</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row>
    <row r="27" spans="1:28" s="116" customFormat="1" ht="81.75" customHeight="1" x14ac:dyDescent="0.25">
      <c r="A27" s="281" t="s">
        <v>379</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row>
    <row r="28" spans="1:28" s="116" customFormat="1" ht="142.5" customHeight="1" x14ac:dyDescent="0.25">
      <c r="A28" s="281" t="s">
        <v>286</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row>
    <row r="29" spans="1:28" s="119" customFormat="1" ht="18" customHeight="1" x14ac:dyDescent="0.25">
      <c r="A29" s="320" t="s">
        <v>287</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row>
    <row r="30" spans="1:28" s="119" customFormat="1" ht="17.25" customHeight="1" x14ac:dyDescent="0.25">
      <c r="A30" s="321" t="s">
        <v>288</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row>
    <row r="31" spans="1:28" s="119" customFormat="1" ht="54" customHeight="1" x14ac:dyDescent="0.25">
      <c r="A31" s="264" t="s">
        <v>289</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19" customFormat="1" ht="62.25" customHeight="1" x14ac:dyDescent="0.25">
      <c r="A32" s="264" t="s">
        <v>290</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16" customFormat="1" ht="65.25" customHeight="1" x14ac:dyDescent="0.25">
      <c r="A33" s="281" t="s">
        <v>291</v>
      </c>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row>
    <row r="34" spans="1:28" s="117" customFormat="1" ht="16.5" customHeight="1" x14ac:dyDescent="0.25">
      <c r="A34" s="284" t="s">
        <v>292</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row>
    <row r="35" spans="1:28" s="116" customFormat="1" ht="96" customHeight="1" x14ac:dyDescent="0.25">
      <c r="A35" s="319" t="s">
        <v>378</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row>
    <row r="36" spans="1:28" s="120" customFormat="1" ht="18" customHeight="1" x14ac:dyDescent="0.25">
      <c r="A36" s="284" t="s">
        <v>98</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row>
    <row r="37" spans="1:28" s="120" customFormat="1" ht="48" customHeight="1" x14ac:dyDescent="0.25">
      <c r="A37" s="281" t="s">
        <v>127</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row>
    <row r="38" spans="1:28" s="120" customFormat="1" ht="177" customHeight="1" x14ac:dyDescent="0.25">
      <c r="A38" s="281" t="s">
        <v>337</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row>
    <row r="39" spans="1:28" s="120" customFormat="1" ht="35.25" customHeight="1" x14ac:dyDescent="0.25">
      <c r="A39" s="281" t="s">
        <v>293</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row>
    <row r="40" spans="1:28" s="120" customFormat="1" ht="18" customHeight="1" x14ac:dyDescent="0.25">
      <c r="A40" s="284" t="s">
        <v>99</v>
      </c>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row>
    <row r="41" spans="1:28" s="120" customFormat="1" ht="28.5" customHeight="1" x14ac:dyDescent="0.25">
      <c r="A41" s="282" t="s">
        <v>294</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row>
    <row r="42" spans="1:28" s="120" customFormat="1" ht="24" customHeight="1" x14ac:dyDescent="0.25">
      <c r="A42" s="328" t="s">
        <v>128</v>
      </c>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row>
    <row r="43" spans="1:28" s="120" customFormat="1" ht="65.25" customHeight="1" x14ac:dyDescent="0.25">
      <c r="A43" s="281" t="s">
        <v>338</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row>
    <row r="44" spans="1:28" s="120" customFormat="1" ht="20.25" customHeight="1" x14ac:dyDescent="0.25">
      <c r="A44" s="281" t="s">
        <v>368</v>
      </c>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row>
    <row r="45" spans="1:28" s="120" customFormat="1" ht="20.25" customHeight="1" x14ac:dyDescent="0.25">
      <c r="A45" s="291" t="s">
        <v>129</v>
      </c>
      <c r="B45" s="291"/>
      <c r="C45" s="291"/>
      <c r="D45" s="291"/>
      <c r="E45" s="291"/>
      <c r="F45" s="291"/>
      <c r="G45" s="291"/>
      <c r="H45" s="291"/>
      <c r="I45" s="291"/>
      <c r="J45" s="291"/>
      <c r="K45" s="291"/>
      <c r="L45" s="291"/>
      <c r="M45" s="291"/>
      <c r="N45" s="291"/>
      <c r="O45" s="291"/>
      <c r="P45" s="291"/>
      <c r="Q45" s="291" t="s">
        <v>130</v>
      </c>
      <c r="R45" s="291"/>
      <c r="S45" s="291"/>
      <c r="T45" s="291"/>
      <c r="U45" s="291"/>
      <c r="V45" s="291"/>
      <c r="W45" s="291"/>
      <c r="X45" s="291"/>
      <c r="Y45" s="291"/>
      <c r="Z45" s="291"/>
      <c r="AA45" s="291"/>
      <c r="AB45" s="291"/>
    </row>
    <row r="46" spans="1:28" s="120" customFormat="1" ht="16.5" customHeight="1" x14ac:dyDescent="0.25">
      <c r="A46" s="291"/>
      <c r="B46" s="291"/>
      <c r="C46" s="291"/>
      <c r="D46" s="291"/>
      <c r="E46" s="291"/>
      <c r="F46" s="291"/>
      <c r="G46" s="291"/>
      <c r="H46" s="291"/>
      <c r="I46" s="291"/>
      <c r="J46" s="291"/>
      <c r="K46" s="291"/>
      <c r="L46" s="291"/>
      <c r="M46" s="291"/>
      <c r="N46" s="291"/>
      <c r="O46" s="291"/>
      <c r="P46" s="291"/>
      <c r="Q46" s="291" t="s">
        <v>131</v>
      </c>
      <c r="R46" s="291"/>
      <c r="S46" s="291"/>
      <c r="T46" s="291"/>
      <c r="U46" s="291"/>
      <c r="V46" s="327" t="s">
        <v>132</v>
      </c>
      <c r="W46" s="327"/>
      <c r="X46" s="327"/>
      <c r="Y46" s="291" t="s">
        <v>133</v>
      </c>
      <c r="Z46" s="291"/>
      <c r="AA46" s="291"/>
      <c r="AB46" s="291"/>
    </row>
    <row r="47" spans="1:28" s="120" customFormat="1" ht="17.25" customHeight="1" x14ac:dyDescent="0.25">
      <c r="A47" s="276" t="s">
        <v>134</v>
      </c>
      <c r="B47" s="276"/>
      <c r="C47" s="276"/>
      <c r="D47" s="276"/>
      <c r="E47" s="276"/>
      <c r="F47" s="276"/>
      <c r="G47" s="276"/>
      <c r="H47" s="276"/>
      <c r="I47" s="276"/>
      <c r="J47" s="276"/>
      <c r="K47" s="276"/>
      <c r="L47" s="276"/>
      <c r="M47" s="276"/>
      <c r="N47" s="276"/>
      <c r="O47" s="276"/>
      <c r="P47" s="276"/>
      <c r="Q47" s="277" t="s">
        <v>135</v>
      </c>
      <c r="R47" s="278"/>
      <c r="S47" s="279"/>
      <c r="T47" s="277">
        <v>468</v>
      </c>
      <c r="U47" s="279"/>
      <c r="V47" s="280">
        <v>554</v>
      </c>
      <c r="W47" s="280"/>
      <c r="X47" s="280"/>
      <c r="Y47" s="121"/>
      <c r="Z47" s="122"/>
      <c r="AA47" s="122"/>
      <c r="AB47" s="130">
        <f>V47-T47</f>
        <v>86</v>
      </c>
    </row>
    <row r="48" spans="1:28" s="120" customFormat="1" ht="18" customHeight="1" x14ac:dyDescent="0.25">
      <c r="A48" s="302" t="s">
        <v>295</v>
      </c>
      <c r="B48" s="303"/>
      <c r="C48" s="303"/>
      <c r="D48" s="303"/>
      <c r="E48" s="303"/>
      <c r="F48" s="303"/>
      <c r="G48" s="303"/>
      <c r="H48" s="303"/>
      <c r="I48" s="303"/>
      <c r="J48" s="303"/>
      <c r="K48" s="303"/>
      <c r="L48" s="303"/>
      <c r="M48" s="303"/>
      <c r="N48" s="303"/>
      <c r="O48" s="303"/>
      <c r="P48" s="308"/>
      <c r="Q48" s="309" t="s">
        <v>367</v>
      </c>
      <c r="R48" s="310"/>
      <c r="S48" s="310"/>
      <c r="T48" s="310"/>
      <c r="U48" s="310"/>
      <c r="V48" s="310"/>
      <c r="W48" s="310"/>
      <c r="X48" s="310"/>
      <c r="Y48" s="310"/>
      <c r="Z48" s="310"/>
      <c r="AA48" s="310"/>
      <c r="AB48" s="311"/>
    </row>
    <row r="49" spans="1:28" s="120" customFormat="1" ht="36" customHeight="1" x14ac:dyDescent="0.25">
      <c r="A49" s="123" t="s">
        <v>148</v>
      </c>
      <c r="B49" s="322" t="s">
        <v>149</v>
      </c>
      <c r="C49" s="323"/>
      <c r="D49" s="323"/>
      <c r="E49" s="323"/>
      <c r="F49" s="323"/>
      <c r="G49" s="323"/>
      <c r="H49" s="323"/>
      <c r="I49" s="323"/>
      <c r="J49" s="323"/>
      <c r="K49" s="323"/>
      <c r="L49" s="323"/>
      <c r="M49" s="323"/>
      <c r="N49" s="323"/>
      <c r="O49" s="323"/>
      <c r="P49" s="324"/>
      <c r="Q49" s="325" t="s">
        <v>296</v>
      </c>
      <c r="R49" s="326"/>
      <c r="S49" s="326"/>
      <c r="T49" s="326"/>
      <c r="U49" s="326"/>
      <c r="V49" s="326"/>
      <c r="W49" s="326"/>
      <c r="X49" s="326"/>
      <c r="Y49" s="326"/>
      <c r="Z49" s="326"/>
      <c r="AA49" s="326"/>
      <c r="AB49" s="124">
        <v>60</v>
      </c>
    </row>
    <row r="50" spans="1:28" s="120" customFormat="1" ht="16.5" customHeight="1" x14ac:dyDescent="0.25">
      <c r="A50" s="276" t="s">
        <v>81</v>
      </c>
      <c r="B50" s="276"/>
      <c r="C50" s="276"/>
      <c r="D50" s="276"/>
      <c r="E50" s="276"/>
      <c r="F50" s="276"/>
      <c r="G50" s="276"/>
      <c r="H50" s="276"/>
      <c r="I50" s="276"/>
      <c r="J50" s="276"/>
      <c r="K50" s="276"/>
      <c r="L50" s="276"/>
      <c r="M50" s="276"/>
      <c r="N50" s="276"/>
      <c r="O50" s="276"/>
      <c r="P50" s="276"/>
      <c r="Q50" s="277" t="s">
        <v>135</v>
      </c>
      <c r="R50" s="278"/>
      <c r="S50" s="279"/>
      <c r="T50" s="277">
        <v>144</v>
      </c>
      <c r="U50" s="279"/>
      <c r="V50" s="280">
        <v>196</v>
      </c>
      <c r="W50" s="280"/>
      <c r="X50" s="280"/>
      <c r="Y50" s="121"/>
      <c r="Z50" s="122"/>
      <c r="AA50" s="122"/>
      <c r="AB50" s="125">
        <f t="shared" ref="AB50" si="0">V50-T50</f>
        <v>52</v>
      </c>
    </row>
    <row r="51" spans="1:28" s="120" customFormat="1" ht="18" customHeight="1" x14ac:dyDescent="0.25">
      <c r="A51" s="276" t="s">
        <v>136</v>
      </c>
      <c r="B51" s="276"/>
      <c r="C51" s="276"/>
      <c r="D51" s="276"/>
      <c r="E51" s="276"/>
      <c r="F51" s="276"/>
      <c r="G51" s="276"/>
      <c r="H51" s="276"/>
      <c r="I51" s="276"/>
      <c r="J51" s="276"/>
      <c r="K51" s="276"/>
      <c r="L51" s="276"/>
      <c r="M51" s="276"/>
      <c r="N51" s="276"/>
      <c r="O51" s="276"/>
      <c r="P51" s="276"/>
      <c r="Q51" s="277" t="s">
        <v>135</v>
      </c>
      <c r="R51" s="278"/>
      <c r="S51" s="279"/>
      <c r="T51" s="277">
        <v>612</v>
      </c>
      <c r="U51" s="279"/>
      <c r="V51" s="280">
        <v>962</v>
      </c>
      <c r="W51" s="280"/>
      <c r="X51" s="280"/>
      <c r="Y51" s="121"/>
      <c r="Z51" s="122"/>
      <c r="AA51" s="122"/>
      <c r="AB51" s="125">
        <f>V51-T51</f>
        <v>350</v>
      </c>
    </row>
    <row r="52" spans="1:28" s="120" customFormat="1" ht="17.25" customHeight="1" x14ac:dyDescent="0.25">
      <c r="A52" s="302" t="s">
        <v>297</v>
      </c>
      <c r="B52" s="303"/>
      <c r="C52" s="303"/>
      <c r="D52" s="303"/>
      <c r="E52" s="303"/>
      <c r="F52" s="303"/>
      <c r="G52" s="303"/>
      <c r="H52" s="303"/>
      <c r="I52" s="303"/>
      <c r="J52" s="303"/>
      <c r="K52" s="303"/>
      <c r="L52" s="303"/>
      <c r="M52" s="303"/>
      <c r="N52" s="303"/>
      <c r="O52" s="303"/>
      <c r="P52" s="308"/>
      <c r="Q52" s="309" t="s">
        <v>367</v>
      </c>
      <c r="R52" s="310"/>
      <c r="S52" s="310"/>
      <c r="T52" s="310"/>
      <c r="U52" s="310"/>
      <c r="V52" s="310"/>
      <c r="W52" s="310"/>
      <c r="X52" s="310"/>
      <c r="Y52" s="310"/>
      <c r="Z52" s="310"/>
      <c r="AA52" s="310"/>
      <c r="AB52" s="311"/>
    </row>
    <row r="53" spans="1:28" s="120" customFormat="1" ht="33" customHeight="1" x14ac:dyDescent="0.25">
      <c r="A53" s="139" t="s">
        <v>146</v>
      </c>
      <c r="B53" s="294" t="s">
        <v>155</v>
      </c>
      <c r="C53" s="294"/>
      <c r="D53" s="294"/>
      <c r="E53" s="294"/>
      <c r="F53" s="294"/>
      <c r="G53" s="294"/>
      <c r="H53" s="294"/>
      <c r="I53" s="294"/>
      <c r="J53" s="294"/>
      <c r="K53" s="294"/>
      <c r="L53" s="294"/>
      <c r="M53" s="294"/>
      <c r="N53" s="294"/>
      <c r="O53" s="294"/>
      <c r="P53" s="294"/>
      <c r="Q53" s="295" t="s">
        <v>298</v>
      </c>
      <c r="R53" s="296"/>
      <c r="S53" s="296"/>
      <c r="T53" s="296"/>
      <c r="U53" s="296"/>
      <c r="V53" s="296"/>
      <c r="W53" s="296"/>
      <c r="X53" s="296"/>
      <c r="Y53" s="296"/>
      <c r="Z53" s="296"/>
      <c r="AA53" s="297"/>
      <c r="AB53" s="128">
        <v>80</v>
      </c>
    </row>
    <row r="54" spans="1:28" s="120" customFormat="1" ht="33" customHeight="1" x14ac:dyDescent="0.25">
      <c r="A54" s="129" t="s">
        <v>147</v>
      </c>
      <c r="B54" s="294" t="s">
        <v>156</v>
      </c>
      <c r="C54" s="294"/>
      <c r="D54" s="294"/>
      <c r="E54" s="294"/>
      <c r="F54" s="294"/>
      <c r="G54" s="294"/>
      <c r="H54" s="294"/>
      <c r="I54" s="294"/>
      <c r="J54" s="294"/>
      <c r="K54" s="294"/>
      <c r="L54" s="294"/>
      <c r="M54" s="294"/>
      <c r="N54" s="294"/>
      <c r="O54" s="294"/>
      <c r="P54" s="294"/>
      <c r="Q54" s="295" t="s">
        <v>299</v>
      </c>
      <c r="R54" s="296"/>
      <c r="S54" s="296"/>
      <c r="T54" s="296"/>
      <c r="U54" s="296"/>
      <c r="V54" s="296"/>
      <c r="W54" s="296"/>
      <c r="X54" s="296"/>
      <c r="Y54" s="296"/>
      <c r="Z54" s="296"/>
      <c r="AA54" s="297"/>
      <c r="AB54" s="128">
        <v>51</v>
      </c>
    </row>
    <row r="55" spans="1:28" s="120" customFormat="1" ht="50.25" customHeight="1" x14ac:dyDescent="0.25">
      <c r="A55" s="129" t="s">
        <v>229</v>
      </c>
      <c r="B55" s="294" t="s">
        <v>233</v>
      </c>
      <c r="C55" s="294"/>
      <c r="D55" s="294"/>
      <c r="E55" s="294"/>
      <c r="F55" s="294"/>
      <c r="G55" s="294"/>
      <c r="H55" s="294"/>
      <c r="I55" s="294"/>
      <c r="J55" s="294"/>
      <c r="K55" s="294"/>
      <c r="L55" s="294"/>
      <c r="M55" s="294"/>
      <c r="N55" s="294"/>
      <c r="O55" s="294"/>
      <c r="P55" s="294"/>
      <c r="Q55" s="295" t="s">
        <v>300</v>
      </c>
      <c r="R55" s="296"/>
      <c r="S55" s="296"/>
      <c r="T55" s="296"/>
      <c r="U55" s="296"/>
      <c r="V55" s="296"/>
      <c r="W55" s="296"/>
      <c r="X55" s="296"/>
      <c r="Y55" s="296"/>
      <c r="Z55" s="296"/>
      <c r="AA55" s="297"/>
      <c r="AB55" s="128">
        <v>51</v>
      </c>
    </row>
    <row r="56" spans="1:28" s="120" customFormat="1" ht="50.25" customHeight="1" x14ac:dyDescent="0.25">
      <c r="A56" s="129" t="s">
        <v>231</v>
      </c>
      <c r="B56" s="298" t="s">
        <v>230</v>
      </c>
      <c r="C56" s="299"/>
      <c r="D56" s="299"/>
      <c r="E56" s="299"/>
      <c r="F56" s="299"/>
      <c r="G56" s="299"/>
      <c r="H56" s="299"/>
      <c r="I56" s="299"/>
      <c r="J56" s="299"/>
      <c r="K56" s="299"/>
      <c r="L56" s="299"/>
      <c r="M56" s="299"/>
      <c r="N56" s="299"/>
      <c r="O56" s="299"/>
      <c r="P56" s="300"/>
      <c r="Q56" s="295" t="s">
        <v>298</v>
      </c>
      <c r="R56" s="296"/>
      <c r="S56" s="296"/>
      <c r="T56" s="296"/>
      <c r="U56" s="296"/>
      <c r="V56" s="296"/>
      <c r="W56" s="296"/>
      <c r="X56" s="296"/>
      <c r="Y56" s="296"/>
      <c r="Z56" s="296"/>
      <c r="AA56" s="297"/>
      <c r="AB56" s="128">
        <v>51</v>
      </c>
    </row>
    <row r="57" spans="1:28" s="120" customFormat="1" ht="35.25" customHeight="1" x14ac:dyDescent="0.25">
      <c r="A57" s="129" t="s">
        <v>234</v>
      </c>
      <c r="B57" s="294" t="s">
        <v>236</v>
      </c>
      <c r="C57" s="294"/>
      <c r="D57" s="294"/>
      <c r="E57" s="294"/>
      <c r="F57" s="294"/>
      <c r="G57" s="294"/>
      <c r="H57" s="294"/>
      <c r="I57" s="294"/>
      <c r="J57" s="294"/>
      <c r="K57" s="294"/>
      <c r="L57" s="294"/>
      <c r="M57" s="294"/>
      <c r="N57" s="294"/>
      <c r="O57" s="294"/>
      <c r="P57" s="294"/>
      <c r="Q57" s="295" t="s">
        <v>299</v>
      </c>
      <c r="R57" s="296"/>
      <c r="S57" s="296"/>
      <c r="T57" s="296"/>
      <c r="U57" s="296"/>
      <c r="V57" s="296"/>
      <c r="W57" s="296"/>
      <c r="X57" s="296"/>
      <c r="Y57" s="296"/>
      <c r="Z57" s="296"/>
      <c r="AA57" s="297"/>
      <c r="AB57" s="128">
        <v>80</v>
      </c>
    </row>
    <row r="58" spans="1:28" s="151" customFormat="1" ht="17.25" customHeight="1" x14ac:dyDescent="0.25">
      <c r="A58" s="307" t="s">
        <v>37</v>
      </c>
      <c r="B58" s="307"/>
      <c r="C58" s="307"/>
      <c r="D58" s="307"/>
      <c r="E58" s="307"/>
      <c r="F58" s="307"/>
      <c r="G58" s="307"/>
      <c r="H58" s="307"/>
      <c r="I58" s="307"/>
      <c r="J58" s="307"/>
      <c r="K58" s="307"/>
      <c r="L58" s="307"/>
      <c r="M58" s="307"/>
      <c r="N58" s="307"/>
      <c r="O58" s="307"/>
      <c r="P58" s="307"/>
      <c r="Q58" s="277" t="s">
        <v>135</v>
      </c>
      <c r="R58" s="278"/>
      <c r="S58" s="279"/>
      <c r="T58" s="277">
        <v>1728</v>
      </c>
      <c r="U58" s="279"/>
      <c r="V58" s="288">
        <v>2536</v>
      </c>
      <c r="W58" s="289"/>
      <c r="X58" s="290"/>
      <c r="Y58" s="122"/>
      <c r="Z58" s="126"/>
      <c r="AA58" s="126"/>
      <c r="AB58" s="127">
        <v>822</v>
      </c>
    </row>
    <row r="59" spans="1:28" s="151" customFormat="1" ht="17.25" customHeight="1" x14ac:dyDescent="0.25">
      <c r="A59" s="302" t="s">
        <v>297</v>
      </c>
      <c r="B59" s="303"/>
      <c r="C59" s="303"/>
      <c r="D59" s="303"/>
      <c r="E59" s="303"/>
      <c r="F59" s="303"/>
      <c r="G59" s="303"/>
      <c r="H59" s="303"/>
      <c r="I59" s="303"/>
      <c r="J59" s="303"/>
      <c r="K59" s="303"/>
      <c r="L59" s="303"/>
      <c r="M59" s="303"/>
      <c r="N59" s="303"/>
      <c r="O59" s="303"/>
      <c r="P59" s="308"/>
      <c r="Q59" s="309" t="s">
        <v>367</v>
      </c>
      <c r="R59" s="310"/>
      <c r="S59" s="310"/>
      <c r="T59" s="310"/>
      <c r="U59" s="310"/>
      <c r="V59" s="310"/>
      <c r="W59" s="310"/>
      <c r="X59" s="310"/>
      <c r="Y59" s="310"/>
      <c r="Z59" s="310"/>
      <c r="AA59" s="310"/>
      <c r="AB59" s="311"/>
    </row>
    <row r="60" spans="1:28" s="151" customFormat="1" ht="46.5" customHeight="1" x14ac:dyDescent="0.25">
      <c r="A60" s="176" t="s">
        <v>369</v>
      </c>
      <c r="B60" s="294" t="s">
        <v>200</v>
      </c>
      <c r="C60" s="294"/>
      <c r="D60" s="294"/>
      <c r="E60" s="294"/>
      <c r="F60" s="294"/>
      <c r="G60" s="294"/>
      <c r="H60" s="294"/>
      <c r="I60" s="294"/>
      <c r="J60" s="294"/>
      <c r="K60" s="294"/>
      <c r="L60" s="294"/>
      <c r="M60" s="294"/>
      <c r="N60" s="294"/>
      <c r="O60" s="294"/>
      <c r="P60" s="294"/>
      <c r="Q60" s="295" t="s">
        <v>365</v>
      </c>
      <c r="R60" s="296"/>
      <c r="S60" s="296"/>
      <c r="T60" s="296"/>
      <c r="U60" s="296"/>
      <c r="V60" s="296"/>
      <c r="W60" s="296"/>
      <c r="X60" s="296"/>
      <c r="Y60" s="296"/>
      <c r="Z60" s="296"/>
      <c r="AA60" s="297"/>
      <c r="AB60" s="128" t="s">
        <v>372</v>
      </c>
    </row>
    <row r="61" spans="1:28" s="151" customFormat="1" ht="46.5" customHeight="1" x14ac:dyDescent="0.25">
      <c r="A61" s="176" t="s">
        <v>370</v>
      </c>
      <c r="B61" s="294" t="s">
        <v>202</v>
      </c>
      <c r="C61" s="294"/>
      <c r="D61" s="294"/>
      <c r="E61" s="294"/>
      <c r="F61" s="294"/>
      <c r="G61" s="294"/>
      <c r="H61" s="294"/>
      <c r="I61" s="294"/>
      <c r="J61" s="294"/>
      <c r="K61" s="294"/>
      <c r="L61" s="294"/>
      <c r="M61" s="294"/>
      <c r="N61" s="294"/>
      <c r="O61" s="294"/>
      <c r="P61" s="294"/>
      <c r="Q61" s="295" t="s">
        <v>366</v>
      </c>
      <c r="R61" s="296"/>
      <c r="S61" s="296"/>
      <c r="T61" s="296"/>
      <c r="U61" s="296"/>
      <c r="V61" s="296"/>
      <c r="W61" s="296"/>
      <c r="X61" s="296"/>
      <c r="Y61" s="296"/>
      <c r="Z61" s="296"/>
      <c r="AA61" s="297"/>
      <c r="AB61" s="128" t="s">
        <v>372</v>
      </c>
    </row>
    <row r="62" spans="1:28" s="151" customFormat="1" ht="48" customHeight="1" x14ac:dyDescent="0.25">
      <c r="A62" s="304" t="s">
        <v>371</v>
      </c>
      <c r="B62" s="305"/>
      <c r="C62" s="306" t="s">
        <v>363</v>
      </c>
      <c r="D62" s="306"/>
      <c r="E62" s="306"/>
      <c r="F62" s="306"/>
      <c r="G62" s="306"/>
      <c r="H62" s="306"/>
      <c r="I62" s="306"/>
      <c r="J62" s="306"/>
      <c r="K62" s="306"/>
      <c r="L62" s="306"/>
      <c r="M62" s="306"/>
      <c r="N62" s="306"/>
      <c r="O62" s="306"/>
      <c r="P62" s="306"/>
      <c r="Q62" s="302" t="s">
        <v>364</v>
      </c>
      <c r="R62" s="303"/>
      <c r="S62" s="303"/>
      <c r="T62" s="303"/>
      <c r="U62" s="303"/>
      <c r="V62" s="303"/>
      <c r="W62" s="303"/>
      <c r="X62" s="303"/>
      <c r="Y62" s="303"/>
      <c r="Z62" s="303"/>
      <c r="AA62" s="303"/>
      <c r="AB62" s="175" t="s">
        <v>373</v>
      </c>
    </row>
    <row r="63" spans="1:28" s="120" customFormat="1" ht="21.75" customHeight="1" x14ac:dyDescent="0.25">
      <c r="A63" s="301" t="s">
        <v>29</v>
      </c>
      <c r="B63" s="301"/>
      <c r="C63" s="301"/>
      <c r="D63" s="301"/>
      <c r="E63" s="301"/>
      <c r="F63" s="301"/>
      <c r="G63" s="301"/>
      <c r="H63" s="301"/>
      <c r="I63" s="301"/>
      <c r="J63" s="301"/>
      <c r="K63" s="301"/>
      <c r="L63" s="301"/>
      <c r="M63" s="301"/>
      <c r="N63" s="301"/>
      <c r="O63" s="301"/>
      <c r="P63" s="301"/>
      <c r="Q63" s="292"/>
      <c r="R63" s="292"/>
      <c r="S63" s="292"/>
      <c r="T63" s="292">
        <v>1476</v>
      </c>
      <c r="U63" s="292"/>
      <c r="V63" s="288">
        <v>1476</v>
      </c>
      <c r="W63" s="289"/>
      <c r="X63" s="290"/>
      <c r="Y63" s="130"/>
      <c r="Z63" s="126"/>
      <c r="AA63" s="126"/>
      <c r="AB63" s="131">
        <v>0</v>
      </c>
    </row>
    <row r="64" spans="1:28" s="120" customFormat="1" ht="20.25" customHeight="1" x14ac:dyDescent="0.25">
      <c r="A64" s="285" t="s">
        <v>137</v>
      </c>
      <c r="B64" s="286"/>
      <c r="C64" s="286"/>
      <c r="D64" s="286"/>
      <c r="E64" s="286"/>
      <c r="F64" s="286"/>
      <c r="G64" s="286"/>
      <c r="H64" s="286"/>
      <c r="I64" s="286"/>
      <c r="J64" s="286"/>
      <c r="K64" s="286"/>
      <c r="L64" s="286"/>
      <c r="M64" s="286"/>
      <c r="N64" s="286"/>
      <c r="O64" s="286"/>
      <c r="P64" s="287"/>
      <c r="Q64" s="132"/>
      <c r="R64" s="132"/>
      <c r="S64" s="132"/>
      <c r="T64" s="132"/>
      <c r="U64" s="132"/>
      <c r="V64" s="288">
        <v>216</v>
      </c>
      <c r="W64" s="289"/>
      <c r="X64" s="290"/>
      <c r="Y64" s="130"/>
      <c r="Z64" s="126"/>
      <c r="AA64" s="126"/>
      <c r="AB64" s="131">
        <v>0</v>
      </c>
    </row>
    <row r="65" spans="1:28" s="151" customFormat="1" ht="20.25" customHeight="1" x14ac:dyDescent="0.25">
      <c r="A65" s="291"/>
      <c r="B65" s="291"/>
      <c r="C65" s="291"/>
      <c r="D65" s="291"/>
      <c r="E65" s="291"/>
      <c r="F65" s="291"/>
      <c r="G65" s="291"/>
      <c r="H65" s="291"/>
      <c r="I65" s="291"/>
      <c r="J65" s="291"/>
      <c r="K65" s="291"/>
      <c r="L65" s="291"/>
      <c r="M65" s="291"/>
      <c r="N65" s="291"/>
      <c r="O65" s="291"/>
      <c r="P65" s="291"/>
      <c r="Q65" s="292"/>
      <c r="R65" s="292"/>
      <c r="S65" s="292"/>
      <c r="T65" s="292"/>
      <c r="U65" s="292"/>
      <c r="V65" s="288">
        <f>V47+V50+V51+V58+V63+V64</f>
        <v>5940</v>
      </c>
      <c r="W65" s="289"/>
      <c r="X65" s="290"/>
      <c r="Y65" s="288">
        <f>AB47+AB50+AB51+AB58</f>
        <v>1310</v>
      </c>
      <c r="Z65" s="289"/>
      <c r="AA65" s="289"/>
      <c r="AB65" s="290"/>
    </row>
    <row r="66" spans="1:28" s="151" customFormat="1" ht="30.75" customHeight="1" x14ac:dyDescent="0.25">
      <c r="A66" s="293" t="s">
        <v>384</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row>
    <row r="67" spans="1:28" s="120" customFormat="1" ht="27" customHeight="1" x14ac:dyDescent="0.25">
      <c r="A67" s="282" t="s">
        <v>301</v>
      </c>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row>
    <row r="68" spans="1:28" s="120" customFormat="1" ht="21.75" customHeight="1" x14ac:dyDescent="0.25">
      <c r="A68" s="283" t="s">
        <v>138</v>
      </c>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row>
    <row r="69" spans="1:28" s="120" customFormat="1" ht="20.25" customHeight="1" x14ac:dyDescent="0.25">
      <c r="A69" s="284" t="s">
        <v>302</v>
      </c>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row>
    <row r="70" spans="1:28" s="120" customFormat="1" ht="35.25" customHeight="1" x14ac:dyDescent="0.25">
      <c r="A70" s="281" t="s">
        <v>303</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row>
    <row r="71" spans="1:28" s="120" customFormat="1" ht="27.75" customHeight="1" x14ac:dyDescent="0.25">
      <c r="A71" s="284" t="s">
        <v>304</v>
      </c>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row>
    <row r="72" spans="1:28" s="120" customFormat="1" ht="80.25" customHeight="1" x14ac:dyDescent="0.25">
      <c r="A72" s="281" t="s">
        <v>347</v>
      </c>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row>
    <row r="73" spans="1:28" s="120" customFormat="1" ht="16.5" customHeight="1" x14ac:dyDescent="0.25">
      <c r="A73" s="281" t="s">
        <v>348</v>
      </c>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row>
    <row r="74" spans="1:28" s="120" customFormat="1" ht="33.75" customHeight="1" x14ac:dyDescent="0.25">
      <c r="A74" s="281" t="s">
        <v>349</v>
      </c>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row>
    <row r="75" spans="1:28" s="120" customFormat="1" ht="33" customHeight="1" x14ac:dyDescent="0.25">
      <c r="A75" s="281" t="s">
        <v>374</v>
      </c>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row>
    <row r="76" spans="1:28" s="120" customFormat="1" ht="27.75" customHeight="1" x14ac:dyDescent="0.25">
      <c r="A76" s="284" t="s">
        <v>305</v>
      </c>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row>
    <row r="77" spans="1:28" s="133" customFormat="1" ht="50.25" customHeight="1" x14ac:dyDescent="0.25">
      <c r="A77" s="281" t="s">
        <v>375</v>
      </c>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row>
    <row r="78" spans="1:28" s="133" customFormat="1" ht="14.25" customHeight="1" x14ac:dyDescent="0.25">
      <c r="A78" s="282" t="s">
        <v>306</v>
      </c>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row>
    <row r="79" spans="1:28" s="120" customFormat="1" ht="18.75" customHeight="1" x14ac:dyDescent="0.25">
      <c r="A79" s="330" t="s">
        <v>307</v>
      </c>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row>
    <row r="80" spans="1:28" s="120" customFormat="1" ht="45" customHeight="1" x14ac:dyDescent="0.25">
      <c r="A80" s="329" t="s">
        <v>308</v>
      </c>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row>
    <row r="81" spans="1:28" s="120" customFormat="1" ht="65.25" customHeight="1" x14ac:dyDescent="0.25">
      <c r="A81" s="329" t="s">
        <v>309</v>
      </c>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row>
    <row r="82" spans="1:28" s="120" customFormat="1" ht="51.75" customHeight="1" x14ac:dyDescent="0.25">
      <c r="A82" s="329" t="s">
        <v>310</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row>
    <row r="83" spans="1:28" s="120" customFormat="1" ht="23.25" customHeight="1" x14ac:dyDescent="0.25">
      <c r="A83" s="329" t="s">
        <v>311</v>
      </c>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row>
    <row r="84" spans="1:28" s="120" customFormat="1" ht="30" customHeight="1" x14ac:dyDescent="0.25">
      <c r="A84" s="329" t="s">
        <v>312</v>
      </c>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row>
    <row r="85" spans="1:28" s="120" customFormat="1" ht="30.75" customHeight="1" x14ac:dyDescent="0.25">
      <c r="A85" s="329" t="s">
        <v>313</v>
      </c>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row>
    <row r="86" spans="1:28" s="120" customFormat="1" ht="36" customHeight="1" x14ac:dyDescent="0.25">
      <c r="A86" s="329" t="s">
        <v>314</v>
      </c>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row>
    <row r="87" spans="1:28" s="120" customFormat="1" ht="30.75" customHeight="1" x14ac:dyDescent="0.25">
      <c r="A87" s="329" t="s">
        <v>315</v>
      </c>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row>
    <row r="88" spans="1:28" s="120" customFormat="1" ht="60.75" customHeight="1" x14ac:dyDescent="0.25">
      <c r="A88" s="329" t="s">
        <v>316</v>
      </c>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row>
    <row r="89" spans="1:28" s="120" customFormat="1" ht="35.25" customHeight="1" x14ac:dyDescent="0.25">
      <c r="A89" s="329" t="s">
        <v>317</v>
      </c>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row>
    <row r="90" spans="1:28" s="120" customFormat="1" ht="29.25" customHeight="1" x14ac:dyDescent="0.25">
      <c r="A90" s="329" t="s">
        <v>318</v>
      </c>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spans="1:28" s="120" customFormat="1" ht="45" customHeight="1" x14ac:dyDescent="0.25">
      <c r="A91" s="329" t="s">
        <v>319</v>
      </c>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row>
    <row r="92" spans="1:28" s="120" customFormat="1" ht="24" customHeight="1" x14ac:dyDescent="0.25">
      <c r="A92" s="329" t="s">
        <v>320</v>
      </c>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row>
    <row r="93" spans="1:28" s="120" customFormat="1" ht="28.5" customHeight="1" x14ac:dyDescent="0.25">
      <c r="A93" s="329" t="s">
        <v>321</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row>
    <row r="94" spans="1:28" s="120" customFormat="1" ht="29.25" customHeight="1" x14ac:dyDescent="0.25">
      <c r="A94" s="329" t="s">
        <v>322</v>
      </c>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row>
    <row r="95" spans="1:28" s="120" customFormat="1" ht="29.25" customHeight="1" x14ac:dyDescent="0.25">
      <c r="A95" s="329" t="s">
        <v>323</v>
      </c>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row>
    <row r="96" spans="1:28" s="120" customFormat="1" ht="28.5" customHeight="1" x14ac:dyDescent="0.25">
      <c r="A96" s="329" t="s">
        <v>324</v>
      </c>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row>
    <row r="97" spans="1:28" s="120" customFormat="1" ht="32.25" customHeight="1" x14ac:dyDescent="0.25">
      <c r="A97" s="329" t="s">
        <v>325</v>
      </c>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row>
    <row r="98" spans="1:28" s="120" customFormat="1" ht="32.25" customHeight="1" x14ac:dyDescent="0.25">
      <c r="A98" s="329" t="s">
        <v>326</v>
      </c>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row>
    <row r="99" spans="1:28" s="120" customFormat="1" ht="27.75" customHeight="1" x14ac:dyDescent="0.25">
      <c r="A99" s="329" t="s">
        <v>327</v>
      </c>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spans="1:28" s="120" customFormat="1" ht="33" customHeight="1" x14ac:dyDescent="0.25">
      <c r="A100" s="329" t="s">
        <v>328</v>
      </c>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spans="1:28" s="120" customFormat="1" ht="45.75" customHeight="1" x14ac:dyDescent="0.25">
      <c r="A101" s="329" t="s">
        <v>329</v>
      </c>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spans="1:28" s="120" customFormat="1" ht="18.75" customHeight="1" x14ac:dyDescent="0.25">
      <c r="A102" s="330"/>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row>
    <row r="103" spans="1:28" s="120" customFormat="1" ht="15.75" x14ac:dyDescent="0.25">
      <c r="A103" s="330" t="s">
        <v>332</v>
      </c>
      <c r="B103" s="332"/>
      <c r="C103" s="332"/>
      <c r="D103" s="332"/>
      <c r="E103" s="332"/>
      <c r="F103" s="332"/>
      <c r="G103" s="332"/>
      <c r="H103" s="332"/>
      <c r="I103" s="332"/>
      <c r="J103" s="332"/>
      <c r="K103" s="332"/>
      <c r="L103" s="332"/>
      <c r="M103" s="332"/>
      <c r="N103" s="332"/>
      <c r="O103" s="61"/>
      <c r="P103" s="61"/>
      <c r="Q103" s="61"/>
      <c r="R103" s="61"/>
      <c r="S103" s="61"/>
      <c r="T103" s="61"/>
    </row>
    <row r="104" spans="1:28" s="120" customFormat="1" ht="15.75" x14ac:dyDescent="0.25">
      <c r="A104" s="134" t="s">
        <v>333</v>
      </c>
      <c r="B104" s="337" t="s">
        <v>330</v>
      </c>
      <c r="C104" s="337"/>
      <c r="D104" s="337"/>
      <c r="E104" s="337"/>
      <c r="F104" s="337"/>
      <c r="G104" s="337"/>
      <c r="H104" s="337"/>
      <c r="I104" s="337"/>
      <c r="J104" s="116"/>
      <c r="K104" s="116"/>
      <c r="L104" s="116"/>
      <c r="M104" s="152" t="s">
        <v>140</v>
      </c>
      <c r="N104" s="333">
        <v>46555</v>
      </c>
      <c r="O104" s="333"/>
      <c r="P104" s="333"/>
      <c r="Q104" s="178" t="s">
        <v>377</v>
      </c>
      <c r="R104" s="182">
        <v>46561</v>
      </c>
      <c r="S104" s="180"/>
      <c r="T104" s="61"/>
    </row>
    <row r="105" spans="1:28" s="120" customFormat="1" ht="15.75" x14ac:dyDescent="0.25">
      <c r="A105" s="135" t="s">
        <v>334</v>
      </c>
      <c r="B105" s="150" t="s">
        <v>139</v>
      </c>
      <c r="C105" s="338" t="s">
        <v>376</v>
      </c>
      <c r="D105" s="338"/>
      <c r="E105" s="338"/>
      <c r="F105" s="338"/>
      <c r="G105" s="338"/>
      <c r="H105" s="338"/>
      <c r="I105" s="338"/>
      <c r="J105" s="65"/>
      <c r="K105" s="65"/>
      <c r="L105" s="61"/>
      <c r="M105" s="61"/>
      <c r="N105" s="61"/>
      <c r="O105" s="61"/>
      <c r="P105" s="61"/>
      <c r="Q105" s="177"/>
      <c r="R105" s="148"/>
      <c r="S105" s="148"/>
      <c r="T105" s="61"/>
    </row>
    <row r="106" spans="1:28" s="120" customFormat="1" ht="15.75" x14ac:dyDescent="0.25">
      <c r="A106" s="335" t="s">
        <v>331</v>
      </c>
      <c r="B106" s="336"/>
      <c r="C106" s="336"/>
      <c r="D106" s="336"/>
      <c r="E106" s="336"/>
      <c r="F106" s="336"/>
      <c r="G106" s="336"/>
      <c r="H106" s="336"/>
      <c r="I106" s="116"/>
      <c r="J106" s="116"/>
      <c r="K106" s="116"/>
      <c r="L106" s="116"/>
      <c r="M106" s="152" t="s">
        <v>140</v>
      </c>
      <c r="N106" s="333">
        <v>46527</v>
      </c>
      <c r="O106" s="334"/>
      <c r="P106" s="334"/>
      <c r="Q106" s="178" t="s">
        <v>377</v>
      </c>
      <c r="R106" s="149">
        <v>46554</v>
      </c>
      <c r="S106" s="179"/>
      <c r="T106" s="137"/>
      <c r="U106" s="120" t="s">
        <v>141</v>
      </c>
    </row>
    <row r="107" spans="1:28" s="120" customFormat="1" ht="15.75" x14ac:dyDescent="0.25">
      <c r="A107" s="136" t="s">
        <v>142</v>
      </c>
      <c r="B107" s="116"/>
      <c r="C107" s="116"/>
      <c r="D107" s="116"/>
      <c r="E107" s="116"/>
      <c r="F107" s="116"/>
      <c r="G107" s="116"/>
      <c r="H107" s="116"/>
      <c r="I107" s="116"/>
      <c r="J107" s="116"/>
      <c r="K107" s="116"/>
      <c r="L107" s="116"/>
      <c r="M107" s="183" t="s">
        <v>140</v>
      </c>
      <c r="N107" s="333">
        <v>46562</v>
      </c>
      <c r="O107" s="334"/>
      <c r="P107" s="334"/>
      <c r="Q107" s="178" t="s">
        <v>377</v>
      </c>
      <c r="R107" s="181">
        <v>46568</v>
      </c>
      <c r="S107" s="179"/>
      <c r="T107" s="137"/>
    </row>
  </sheetData>
  <mergeCells count="144">
    <mergeCell ref="A103:N103"/>
    <mergeCell ref="N104:P104"/>
    <mergeCell ref="N106:P106"/>
    <mergeCell ref="N107:P107"/>
    <mergeCell ref="A106:H106"/>
    <mergeCell ref="A98:AB98"/>
    <mergeCell ref="A99:AB99"/>
    <mergeCell ref="A100:AB100"/>
    <mergeCell ref="A101:AB101"/>
    <mergeCell ref="A102:AB102"/>
    <mergeCell ref="B104:I104"/>
    <mergeCell ref="C105:I105"/>
    <mergeCell ref="A93:AB93"/>
    <mergeCell ref="A94:AB94"/>
    <mergeCell ref="A95:AB95"/>
    <mergeCell ref="A96:AB96"/>
    <mergeCell ref="A97:AB97"/>
    <mergeCell ref="A88:AB88"/>
    <mergeCell ref="A89:AB89"/>
    <mergeCell ref="A90:AB90"/>
    <mergeCell ref="A91:AB91"/>
    <mergeCell ref="A92:AB92"/>
    <mergeCell ref="A83:AB83"/>
    <mergeCell ref="A84:AB84"/>
    <mergeCell ref="A85:AB85"/>
    <mergeCell ref="A86:AB86"/>
    <mergeCell ref="A87:AB87"/>
    <mergeCell ref="A78:AB78"/>
    <mergeCell ref="A79:AB79"/>
    <mergeCell ref="A80:AB80"/>
    <mergeCell ref="A81:AB81"/>
    <mergeCell ref="A82:AB82"/>
    <mergeCell ref="A36:AB36"/>
    <mergeCell ref="A37:AB37"/>
    <mergeCell ref="A52:P52"/>
    <mergeCell ref="Q52:AB52"/>
    <mergeCell ref="B53:P53"/>
    <mergeCell ref="Q53:AA53"/>
    <mergeCell ref="B54:P54"/>
    <mergeCell ref="Q54:AA54"/>
    <mergeCell ref="T47:U47"/>
    <mergeCell ref="V47:X47"/>
    <mergeCell ref="A48:P48"/>
    <mergeCell ref="Q48:AB48"/>
    <mergeCell ref="Q51:S51"/>
    <mergeCell ref="T51:U51"/>
    <mergeCell ref="A38:AB38"/>
    <mergeCell ref="A40:AB40"/>
    <mergeCell ref="B49:P49"/>
    <mergeCell ref="Q49:AA49"/>
    <mergeCell ref="V46:X46"/>
    <mergeCell ref="A47:P47"/>
    <mergeCell ref="Q47:S47"/>
    <mergeCell ref="A41:AB41"/>
    <mergeCell ref="A39:AB39"/>
    <mergeCell ref="A42:AB42"/>
    <mergeCell ref="A19:AB19"/>
    <mergeCell ref="A20:AB20"/>
    <mergeCell ref="A21:AB21"/>
    <mergeCell ref="A22:AB22"/>
    <mergeCell ref="A16:XFD16"/>
    <mergeCell ref="A43:AB43"/>
    <mergeCell ref="A44:AB44"/>
    <mergeCell ref="A45:P46"/>
    <mergeCell ref="Q45:AB45"/>
    <mergeCell ref="Q46:U46"/>
    <mergeCell ref="Y46:AB46"/>
    <mergeCell ref="A23:AB23"/>
    <mergeCell ref="A35:AB35"/>
    <mergeCell ref="A24:AB24"/>
    <mergeCell ref="A25:AB25"/>
    <mergeCell ref="A26:AB26"/>
    <mergeCell ref="A27:AB27"/>
    <mergeCell ref="A28:AB28"/>
    <mergeCell ref="A29:AB29"/>
    <mergeCell ref="A30:AB30"/>
    <mergeCell ref="A31:AB31"/>
    <mergeCell ref="A32:AB32"/>
    <mergeCell ref="A33:AB33"/>
    <mergeCell ref="A34:AB34"/>
    <mergeCell ref="A1:AB1"/>
    <mergeCell ref="A2:AB2"/>
    <mergeCell ref="A3:AB3"/>
    <mergeCell ref="A4:AB4"/>
    <mergeCell ref="A5:AB5"/>
    <mergeCell ref="A9:AB9"/>
    <mergeCell ref="A17:AB17"/>
    <mergeCell ref="A18:AB18"/>
    <mergeCell ref="A13:AB13"/>
    <mergeCell ref="A7:AB7"/>
    <mergeCell ref="A10:AB10"/>
    <mergeCell ref="A11:AB11"/>
    <mergeCell ref="A12:AB12"/>
    <mergeCell ref="A14:AB14"/>
    <mergeCell ref="A15:AB15"/>
    <mergeCell ref="A6:AB6"/>
    <mergeCell ref="A8:AB8"/>
    <mergeCell ref="B57:P57"/>
    <mergeCell ref="Q57:AA57"/>
    <mergeCell ref="B56:P56"/>
    <mergeCell ref="Q56:AA56"/>
    <mergeCell ref="A75:AB75"/>
    <mergeCell ref="A76:AB76"/>
    <mergeCell ref="A63:P63"/>
    <mergeCell ref="Q63:S63"/>
    <mergeCell ref="T63:U63"/>
    <mergeCell ref="V63:X63"/>
    <mergeCell ref="Q62:AA62"/>
    <mergeCell ref="A62:B62"/>
    <mergeCell ref="C62:P62"/>
    <mergeCell ref="A58:P58"/>
    <mergeCell ref="Q58:S58"/>
    <mergeCell ref="T58:U58"/>
    <mergeCell ref="V58:X58"/>
    <mergeCell ref="A59:P59"/>
    <mergeCell ref="Q59:AB59"/>
    <mergeCell ref="B60:P60"/>
    <mergeCell ref="Q60:AA60"/>
    <mergeCell ref="B61:P61"/>
    <mergeCell ref="Q61:AA61"/>
    <mergeCell ref="A50:P50"/>
    <mergeCell ref="Q50:S50"/>
    <mergeCell ref="T50:U50"/>
    <mergeCell ref="V50:X50"/>
    <mergeCell ref="A51:P51"/>
    <mergeCell ref="V51:X51"/>
    <mergeCell ref="A77:AB77"/>
    <mergeCell ref="A67:AB67"/>
    <mergeCell ref="A68:AB68"/>
    <mergeCell ref="A69:AB69"/>
    <mergeCell ref="A70:AB70"/>
    <mergeCell ref="A64:P64"/>
    <mergeCell ref="V64:X64"/>
    <mergeCell ref="A72:AB72"/>
    <mergeCell ref="A73:AB73"/>
    <mergeCell ref="A74:AB74"/>
    <mergeCell ref="A71:AB71"/>
    <mergeCell ref="A65:P65"/>
    <mergeCell ref="Q65:U65"/>
    <mergeCell ref="V65:X65"/>
    <mergeCell ref="Y65:AB65"/>
    <mergeCell ref="A66:AB66"/>
    <mergeCell ref="B55:P55"/>
    <mergeCell ref="Q55:AA55"/>
  </mergeCells>
  <pageMargins left="0.23622047244094491" right="0.23622047244094491" top="0.74803149606299213" bottom="0.74803149606299213" header="0.31496062992125984" footer="0.31496062992125984"/>
  <pageSetup paperSize="9" scale="62" orientation="landscape" verticalDpi="300" r:id="rId1"/>
  <rowBreaks count="3" manualBreakCount="3">
    <brk id="18" max="27" man="1"/>
    <brk id="27" max="16383" man="1"/>
    <brk id="38"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4"/>
  <sheetViews>
    <sheetView view="pageBreakPreview" zoomScaleNormal="100" zoomScaleSheetLayoutView="100" workbookViewId="0">
      <selection activeCell="B13" sqref="B13"/>
    </sheetView>
  </sheetViews>
  <sheetFormatPr defaultColWidth="9.140625" defaultRowHeight="18" x14ac:dyDescent="0.25"/>
  <cols>
    <col min="1" max="1" width="9.42578125" style="22" customWidth="1"/>
    <col min="2" max="2" width="12.5703125" style="1" customWidth="1"/>
    <col min="3" max="3" width="88.5703125" style="1" customWidth="1"/>
    <col min="4" max="4" width="20.140625" style="21" customWidth="1"/>
    <col min="5" max="16384" width="9.140625" style="1"/>
  </cols>
  <sheetData>
    <row r="1" spans="1:4" ht="18.75" thickBot="1" x14ac:dyDescent="0.3">
      <c r="C1" s="19" t="s">
        <v>43</v>
      </c>
    </row>
    <row r="2" spans="1:4" x14ac:dyDescent="0.25">
      <c r="A2" s="339" t="s">
        <v>44</v>
      </c>
      <c r="B2" s="341" t="s">
        <v>45</v>
      </c>
      <c r="C2" s="343" t="s">
        <v>46</v>
      </c>
      <c r="D2" s="345" t="s">
        <v>47</v>
      </c>
    </row>
    <row r="3" spans="1:4" ht="16.5" customHeight="1" x14ac:dyDescent="0.25">
      <c r="A3" s="340"/>
      <c r="B3" s="342"/>
      <c r="C3" s="344"/>
      <c r="D3" s="346"/>
    </row>
    <row r="4" spans="1:4" x14ac:dyDescent="0.25">
      <c r="A4" s="347">
        <v>4</v>
      </c>
      <c r="B4" s="13" t="s">
        <v>73</v>
      </c>
      <c r="C4" s="93" t="s">
        <v>119</v>
      </c>
      <c r="D4" s="349" t="s">
        <v>199</v>
      </c>
    </row>
    <row r="5" spans="1:4" x14ac:dyDescent="0.25">
      <c r="A5" s="348"/>
      <c r="B5" s="13" t="s">
        <v>74</v>
      </c>
      <c r="C5" s="93" t="s">
        <v>120</v>
      </c>
      <c r="D5" s="350"/>
    </row>
    <row r="6" spans="1:4" x14ac:dyDescent="0.25">
      <c r="C6" s="12"/>
    </row>
    <row r="7" spans="1:4" x14ac:dyDescent="0.25">
      <c r="B7" s="15" t="s">
        <v>1</v>
      </c>
      <c r="C7" s="12"/>
    </row>
    <row r="8" spans="1:4" x14ac:dyDescent="0.25">
      <c r="B8" s="11" t="s">
        <v>90</v>
      </c>
    </row>
    <row r="9" spans="1:4" x14ac:dyDescent="0.25">
      <c r="B9" s="11" t="s">
        <v>89</v>
      </c>
    </row>
    <row r="10" spans="1:4" x14ac:dyDescent="0.25">
      <c r="B10" s="11" t="s">
        <v>350</v>
      </c>
    </row>
    <row r="11" spans="1:4" x14ac:dyDescent="0.25">
      <c r="B11" s="11" t="s">
        <v>351</v>
      </c>
    </row>
    <row r="12" spans="1:4" x14ac:dyDescent="0.25">
      <c r="B12" s="11" t="s">
        <v>352</v>
      </c>
    </row>
    <row r="13" spans="1:4" x14ac:dyDescent="0.25">
      <c r="B13" s="20"/>
    </row>
    <row r="14" spans="1:4" x14ac:dyDescent="0.25">
      <c r="B14" s="7"/>
    </row>
  </sheetData>
  <mergeCells count="6">
    <mergeCell ref="A2:A3"/>
    <mergeCell ref="B2:B3"/>
    <mergeCell ref="C2:C3"/>
    <mergeCell ref="D2:D3"/>
    <mergeCell ref="A4:A5"/>
    <mergeCell ref="D4:D5"/>
  </mergeCells>
  <phoneticPr fontId="14" type="noConversion"/>
  <pageMargins left="0.7" right="0.7" top="0.75" bottom="0.75" header="0.3" footer="0.3"/>
  <pageSetup paperSize="9" scale="66"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5"/>
  <sheetViews>
    <sheetView view="pageBreakPreview" topLeftCell="A9" zoomScale="80" zoomScaleNormal="100" zoomScaleSheetLayoutView="80" workbookViewId="0">
      <selection activeCell="D18" sqref="D18"/>
    </sheetView>
  </sheetViews>
  <sheetFormatPr defaultColWidth="9.140625" defaultRowHeight="36" customHeight="1" x14ac:dyDescent="0.25"/>
  <cols>
    <col min="1" max="1" width="12.140625" style="8" customWidth="1"/>
    <col min="2" max="2" width="80.140625" style="8" customWidth="1"/>
    <col min="3" max="3" width="22.5703125" style="8" customWidth="1"/>
    <col min="4" max="4" width="25.85546875" style="8" customWidth="1"/>
    <col min="5" max="5" width="13.140625" style="8" customWidth="1"/>
    <col min="6" max="7" width="13.85546875" style="8" customWidth="1"/>
    <col min="8" max="16384" width="9.140625" style="8"/>
  </cols>
  <sheetData>
    <row r="1" spans="1:7" s="39" customFormat="1" ht="36" customHeight="1" x14ac:dyDescent="0.25"/>
    <row r="2" spans="1:7" ht="36" customHeight="1" x14ac:dyDescent="0.25">
      <c r="A2" s="36" t="s">
        <v>48</v>
      </c>
    </row>
    <row r="3" spans="1:7" ht="36" customHeight="1" x14ac:dyDescent="0.25">
      <c r="A3" s="353" t="s">
        <v>49</v>
      </c>
      <c r="B3" s="351" t="s">
        <v>50</v>
      </c>
      <c r="C3" s="351" t="s">
        <v>51</v>
      </c>
      <c r="D3" s="351" t="s">
        <v>52</v>
      </c>
      <c r="E3" s="351" t="s">
        <v>53</v>
      </c>
      <c r="F3" s="351" t="s">
        <v>54</v>
      </c>
      <c r="G3" s="351"/>
    </row>
    <row r="4" spans="1:7" ht="36" customHeight="1" x14ac:dyDescent="0.25">
      <c r="A4" s="353"/>
      <c r="B4" s="351"/>
      <c r="C4" s="351"/>
      <c r="D4" s="351"/>
      <c r="E4" s="351"/>
      <c r="F4" s="40" t="s">
        <v>8</v>
      </c>
      <c r="G4" s="40" t="s">
        <v>55</v>
      </c>
    </row>
    <row r="5" spans="1:7" s="85" customFormat="1" ht="30" customHeight="1" x14ac:dyDescent="0.25">
      <c r="A5" s="144">
        <v>1</v>
      </c>
      <c r="B5" s="143" t="s">
        <v>353</v>
      </c>
      <c r="C5" s="143" t="s">
        <v>383</v>
      </c>
      <c r="D5" s="86" t="s">
        <v>56</v>
      </c>
      <c r="E5" s="145" t="s">
        <v>57</v>
      </c>
      <c r="F5" s="84">
        <v>2</v>
      </c>
      <c r="G5" s="87">
        <v>36</v>
      </c>
    </row>
    <row r="6" spans="1:7" s="85" customFormat="1" ht="37.5" customHeight="1" x14ac:dyDescent="0.25">
      <c r="A6" s="144">
        <v>2</v>
      </c>
      <c r="B6" s="143" t="s">
        <v>353</v>
      </c>
      <c r="C6" s="143" t="s">
        <v>382</v>
      </c>
      <c r="D6" s="86" t="s">
        <v>354</v>
      </c>
      <c r="E6" s="145" t="s">
        <v>355</v>
      </c>
      <c r="F6" s="84">
        <v>5</v>
      </c>
      <c r="G6" s="87">
        <v>180</v>
      </c>
    </row>
    <row r="7" spans="1:7" s="85" customFormat="1" ht="34.5" customHeight="1" x14ac:dyDescent="0.25">
      <c r="A7" s="144">
        <v>3</v>
      </c>
      <c r="B7" s="86" t="s">
        <v>357</v>
      </c>
      <c r="C7" s="143" t="s">
        <v>383</v>
      </c>
      <c r="D7" s="86" t="s">
        <v>354</v>
      </c>
      <c r="E7" s="145" t="s">
        <v>356</v>
      </c>
      <c r="F7" s="84">
        <v>5</v>
      </c>
      <c r="G7" s="87">
        <v>108</v>
      </c>
    </row>
    <row r="8" spans="1:7" s="23" customFormat="1" ht="41.25" customHeight="1" x14ac:dyDescent="0.25">
      <c r="A8" s="144">
        <v>4</v>
      </c>
      <c r="B8" s="86" t="s">
        <v>357</v>
      </c>
      <c r="C8" s="143" t="s">
        <v>382</v>
      </c>
      <c r="D8" s="86" t="s">
        <v>56</v>
      </c>
      <c r="E8" s="145" t="s">
        <v>57</v>
      </c>
      <c r="F8" s="84">
        <v>2</v>
      </c>
      <c r="G8" s="87">
        <v>72</v>
      </c>
    </row>
    <row r="9" spans="1:7" s="23" customFormat="1" ht="36" customHeight="1" x14ac:dyDescent="0.25">
      <c r="A9" s="144">
        <v>5</v>
      </c>
      <c r="B9" s="86" t="s">
        <v>358</v>
      </c>
      <c r="C9" s="143" t="s">
        <v>383</v>
      </c>
      <c r="D9" s="86" t="s">
        <v>56</v>
      </c>
      <c r="E9" s="145" t="s">
        <v>124</v>
      </c>
      <c r="F9" s="84">
        <v>2</v>
      </c>
      <c r="G9" s="155">
        <v>72</v>
      </c>
    </row>
    <row r="10" spans="1:7" s="23" customFormat="1" ht="36" customHeight="1" x14ac:dyDescent="0.25">
      <c r="A10" s="144">
        <v>6</v>
      </c>
      <c r="B10" s="86" t="s">
        <v>358</v>
      </c>
      <c r="C10" s="143" t="s">
        <v>382</v>
      </c>
      <c r="D10" s="86" t="s">
        <v>56</v>
      </c>
      <c r="E10" s="145" t="s">
        <v>124</v>
      </c>
      <c r="F10" s="84">
        <v>3</v>
      </c>
      <c r="G10" s="87">
        <v>108</v>
      </c>
    </row>
    <row r="11" spans="1:7" s="23" customFormat="1" ht="36.75" customHeight="1" x14ac:dyDescent="0.25">
      <c r="A11" s="146">
        <v>7</v>
      </c>
      <c r="B11" s="49" t="s">
        <v>359</v>
      </c>
      <c r="C11" s="49" t="s">
        <v>383</v>
      </c>
      <c r="D11" s="41" t="s">
        <v>56</v>
      </c>
      <c r="E11" s="58" t="s">
        <v>124</v>
      </c>
      <c r="F11" s="92">
        <v>2</v>
      </c>
      <c r="G11" s="37">
        <v>72</v>
      </c>
    </row>
    <row r="12" spans="1:7" s="23" customFormat="1" ht="36.75" customHeight="1" x14ac:dyDescent="0.25">
      <c r="A12" s="147">
        <v>8</v>
      </c>
      <c r="B12" s="49" t="s">
        <v>359</v>
      </c>
      <c r="C12" s="49" t="s">
        <v>382</v>
      </c>
      <c r="D12" s="86" t="s">
        <v>354</v>
      </c>
      <c r="E12" s="58" t="s">
        <v>171</v>
      </c>
      <c r="F12" s="92">
        <v>8</v>
      </c>
      <c r="G12" s="37">
        <v>288</v>
      </c>
    </row>
    <row r="13" spans="1:7" s="23" customFormat="1" ht="36.75" customHeight="1" x14ac:dyDescent="0.25">
      <c r="A13" s="147">
        <v>9</v>
      </c>
      <c r="B13" s="41" t="s">
        <v>360</v>
      </c>
      <c r="C13" s="49" t="s">
        <v>383</v>
      </c>
      <c r="D13" s="41" t="s">
        <v>56</v>
      </c>
      <c r="E13" s="58" t="s">
        <v>0</v>
      </c>
      <c r="F13" s="184">
        <v>4</v>
      </c>
      <c r="G13" s="37">
        <v>144</v>
      </c>
    </row>
    <row r="14" spans="1:7" s="23" customFormat="1" ht="36.75" customHeight="1" x14ac:dyDescent="0.25">
      <c r="A14" s="147">
        <v>10</v>
      </c>
      <c r="B14" s="41" t="s">
        <v>360</v>
      </c>
      <c r="C14" s="49" t="s">
        <v>382</v>
      </c>
      <c r="D14" s="41" t="s">
        <v>56</v>
      </c>
      <c r="E14" s="58" t="s">
        <v>57</v>
      </c>
      <c r="F14" s="92">
        <v>4</v>
      </c>
      <c r="G14" s="37">
        <v>72</v>
      </c>
    </row>
    <row r="15" spans="1:7" s="36" customFormat="1" ht="36" customHeight="1" x14ac:dyDescent="0.25">
      <c r="A15" s="352" t="s">
        <v>41</v>
      </c>
      <c r="B15" s="352"/>
      <c r="C15" s="352"/>
      <c r="D15" s="352"/>
      <c r="E15" s="352"/>
      <c r="F15" s="25">
        <f>SUM(F5:F14)</f>
        <v>37</v>
      </c>
      <c r="G15" s="25">
        <f>SUM(G5:JG14)</f>
        <v>1152</v>
      </c>
    </row>
  </sheetData>
  <mergeCells count="7">
    <mergeCell ref="F3:G3"/>
    <mergeCell ref="A15:E15"/>
    <mergeCell ref="A3:A4"/>
    <mergeCell ref="B3:B4"/>
    <mergeCell ref="C3:C4"/>
    <mergeCell ref="D3:D4"/>
    <mergeCell ref="E3:E4"/>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2024-09-03T11:09:11Z</cp:lastPrinted>
  <dcterms:created xsi:type="dcterms:W3CDTF">2017-12-21T08:00:33Z</dcterms:created>
  <dcterms:modified xsi:type="dcterms:W3CDTF">2024-10-04T14:28:41Z</dcterms:modified>
</cp:coreProperties>
</file>